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HOUSING\20190410__538locust518\hoa\FINANCIAL ANALYSIS\20210111__reserveAnalysis\"/>
    </mc:Choice>
  </mc:AlternateContent>
  <xr:revisionPtr revIDLastSave="0" documentId="13_ncr:1_{0DCB7B67-D31F-478D-9729-2CCDB2066839}" xr6:coauthVersionLast="45" xr6:coauthVersionMax="46" xr10:uidLastSave="{00000000-0000-0000-0000-000000000000}"/>
  <bookViews>
    <workbookView xWindow="28680" yWindow="-120" windowWidth="29040" windowHeight="15840" activeTab="3" xr2:uid="{6CA28BF3-7C0F-7447-9ADB-AA78312C16BE}"/>
  </bookViews>
  <sheets>
    <sheet name="Based on Dues Notice" sheetId="1" r:id="rId1"/>
    <sheet name="Reserves based on CPA FS" sheetId="2" r:id="rId2"/>
    <sheet name="Change in Reserves" sheetId="3" r:id="rId3"/>
    <sheet name="Change in Est Replacement Co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O26" i="4" l="1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I10" i="4"/>
  <c r="N28" i="4"/>
  <c r="L28" i="4"/>
  <c r="J28" i="4"/>
  <c r="H28" i="4"/>
  <c r="F28" i="4"/>
  <c r="D28" i="4"/>
  <c r="B28" i="4"/>
  <c r="M26" i="4"/>
  <c r="K26" i="4"/>
  <c r="I26" i="4"/>
  <c r="G26" i="4"/>
  <c r="E26" i="4"/>
  <c r="C26" i="4"/>
  <c r="M25" i="4"/>
  <c r="K25" i="4"/>
  <c r="I25" i="4"/>
  <c r="G25" i="4"/>
  <c r="E25" i="4"/>
  <c r="C25" i="4"/>
  <c r="M24" i="4"/>
  <c r="K24" i="4"/>
  <c r="I24" i="4"/>
  <c r="G24" i="4"/>
  <c r="E24" i="4"/>
  <c r="C24" i="4"/>
  <c r="M23" i="4"/>
  <c r="K23" i="4"/>
  <c r="I23" i="4"/>
  <c r="G23" i="4"/>
  <c r="E23" i="4"/>
  <c r="C23" i="4"/>
  <c r="M22" i="4"/>
  <c r="K22" i="4"/>
  <c r="I22" i="4"/>
  <c r="G22" i="4"/>
  <c r="E22" i="4"/>
  <c r="C22" i="4"/>
  <c r="M21" i="4"/>
  <c r="K21" i="4"/>
  <c r="I21" i="4"/>
  <c r="G21" i="4"/>
  <c r="E21" i="4"/>
  <c r="C21" i="4"/>
  <c r="M20" i="4"/>
  <c r="K20" i="4"/>
  <c r="I20" i="4"/>
  <c r="G20" i="4"/>
  <c r="E20" i="4"/>
  <c r="C20" i="4"/>
  <c r="M19" i="4"/>
  <c r="K19" i="4"/>
  <c r="I19" i="4"/>
  <c r="G19" i="4"/>
  <c r="E19" i="4"/>
  <c r="C19" i="4"/>
  <c r="M18" i="4"/>
  <c r="K18" i="4"/>
  <c r="I18" i="4"/>
  <c r="G18" i="4"/>
  <c r="E18" i="4"/>
  <c r="C18" i="4"/>
  <c r="M17" i="4"/>
  <c r="K17" i="4"/>
  <c r="I17" i="4"/>
  <c r="G17" i="4"/>
  <c r="E17" i="4"/>
  <c r="C17" i="4"/>
  <c r="M16" i="4"/>
  <c r="K16" i="4"/>
  <c r="I16" i="4"/>
  <c r="G16" i="4"/>
  <c r="E16" i="4"/>
  <c r="C16" i="4"/>
  <c r="M15" i="4"/>
  <c r="K15" i="4"/>
  <c r="I15" i="4"/>
  <c r="G15" i="4"/>
  <c r="E15" i="4"/>
  <c r="C15" i="4"/>
  <c r="M14" i="4"/>
  <c r="K14" i="4"/>
  <c r="I14" i="4"/>
  <c r="G14" i="4"/>
  <c r="E14" i="4"/>
  <c r="C14" i="4"/>
  <c r="M13" i="4"/>
  <c r="K13" i="4"/>
  <c r="I13" i="4"/>
  <c r="G13" i="4"/>
  <c r="E13" i="4"/>
  <c r="C13" i="4"/>
  <c r="M12" i="4"/>
  <c r="K12" i="4"/>
  <c r="I12" i="4"/>
  <c r="G12" i="4"/>
  <c r="E12" i="4"/>
  <c r="C12" i="4"/>
  <c r="M11" i="4"/>
  <c r="K11" i="4"/>
  <c r="I11" i="4"/>
  <c r="G11" i="4"/>
  <c r="E11" i="4"/>
  <c r="C11" i="4"/>
  <c r="M9" i="4"/>
  <c r="K9" i="4"/>
  <c r="I9" i="4"/>
  <c r="G9" i="4"/>
  <c r="E9" i="4"/>
  <c r="C9" i="4"/>
  <c r="M8" i="4"/>
  <c r="K8" i="4"/>
  <c r="I8" i="4"/>
  <c r="G8" i="4"/>
  <c r="E8" i="4"/>
  <c r="C8" i="4"/>
  <c r="N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8" i="3"/>
  <c r="L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J28" i="3"/>
  <c r="I26" i="3"/>
  <c r="H28" i="3"/>
  <c r="G26" i="3"/>
  <c r="F28" i="3"/>
  <c r="E26" i="3"/>
  <c r="D28" i="3"/>
  <c r="C26" i="3"/>
  <c r="B28" i="3"/>
  <c r="I23" i="3"/>
  <c r="I16" i="3"/>
  <c r="G16" i="3"/>
  <c r="E16" i="3"/>
  <c r="C16" i="3"/>
  <c r="G23" i="3"/>
  <c r="E23" i="3"/>
  <c r="C23" i="3"/>
  <c r="I25" i="3"/>
  <c r="I24" i="3"/>
  <c r="I22" i="3"/>
  <c r="I21" i="3"/>
  <c r="I20" i="3"/>
  <c r="I19" i="3"/>
  <c r="I18" i="3"/>
  <c r="I17" i="3"/>
  <c r="I15" i="3"/>
  <c r="I28" i="3" s="1"/>
  <c r="I14" i="3"/>
  <c r="I13" i="3"/>
  <c r="I12" i="3"/>
  <c r="I11" i="3"/>
  <c r="I9" i="3"/>
  <c r="I8" i="3"/>
  <c r="G25" i="3"/>
  <c r="G24" i="3"/>
  <c r="G22" i="3"/>
  <c r="G21" i="3"/>
  <c r="G20" i="3"/>
  <c r="G19" i="3"/>
  <c r="G18" i="3"/>
  <c r="G17" i="3"/>
  <c r="G15" i="3"/>
  <c r="G14" i="3"/>
  <c r="G13" i="3"/>
  <c r="G12" i="3"/>
  <c r="G11" i="3"/>
  <c r="G9" i="3"/>
  <c r="G8" i="3"/>
  <c r="E25" i="3"/>
  <c r="E24" i="3"/>
  <c r="E22" i="3"/>
  <c r="E21" i="3"/>
  <c r="E20" i="3"/>
  <c r="E19" i="3"/>
  <c r="E18" i="3"/>
  <c r="E17" i="3"/>
  <c r="E15" i="3"/>
  <c r="E14" i="3"/>
  <c r="E13" i="3"/>
  <c r="E12" i="3"/>
  <c r="E11" i="3"/>
  <c r="E9" i="3"/>
  <c r="E8" i="3"/>
  <c r="E28" i="3" s="1"/>
  <c r="C25" i="3"/>
  <c r="C24" i="3"/>
  <c r="C22" i="3"/>
  <c r="C21" i="3"/>
  <c r="C20" i="3"/>
  <c r="C19" i="3"/>
  <c r="C18" i="3"/>
  <c r="C17" i="3"/>
  <c r="C15" i="3"/>
  <c r="C14" i="3"/>
  <c r="C13" i="3"/>
  <c r="C12" i="3"/>
  <c r="C11" i="3"/>
  <c r="C9" i="3"/>
  <c r="C8" i="3"/>
  <c r="D15" i="2"/>
  <c r="D22" i="2" s="1"/>
  <c r="E22" i="2" s="1"/>
  <c r="J52" i="2"/>
  <c r="J46" i="2"/>
  <c r="J40" i="2"/>
  <c r="I17" i="1"/>
  <c r="I15" i="1"/>
  <c r="I13" i="1"/>
  <c r="I11" i="1"/>
  <c r="D17" i="1"/>
  <c r="D15" i="1"/>
  <c r="D13" i="1"/>
  <c r="D9" i="1"/>
  <c r="C28" i="3" l="1"/>
  <c r="G28" i="3"/>
  <c r="K28" i="3"/>
  <c r="E15" i="2"/>
  <c r="O28" i="4"/>
  <c r="M28" i="4"/>
  <c r="K28" i="4"/>
  <c r="I28" i="4"/>
  <c r="G28" i="4"/>
  <c r="E28" i="4"/>
  <c r="C28" i="4"/>
  <c r="M28" i="3"/>
  <c r="D28" i="2"/>
  <c r="D34" i="2" s="1"/>
  <c r="D40" i="2" s="1"/>
  <c r="E40" i="2" l="1"/>
  <c r="D46" i="2"/>
  <c r="D52" i="2" s="1"/>
  <c r="E52" i="2" s="1"/>
  <c r="E34" i="2"/>
  <c r="E28" i="2"/>
  <c r="E46" i="2" l="1"/>
</calcChain>
</file>

<file path=xl/sharedStrings.xml><?xml version="1.0" encoding="utf-8"?>
<sst xmlns="http://schemas.openxmlformats.org/spreadsheetml/2006/main" count="143" uniqueCount="72">
  <si>
    <t>Temple Lofts</t>
  </si>
  <si>
    <t>Reserves Analysis</t>
  </si>
  <si>
    <t>12/31/16 to 12/31/20</t>
  </si>
  <si>
    <t>Projected Reserve</t>
  </si>
  <si>
    <t>Fund Cash</t>
  </si>
  <si>
    <t>Amount</t>
  </si>
  <si>
    <t>Ideal Reserve</t>
  </si>
  <si>
    <t xml:space="preserve">Percent of </t>
  </si>
  <si>
    <t xml:space="preserve">Ideal Reserve </t>
  </si>
  <si>
    <t xml:space="preserve">Example </t>
  </si>
  <si>
    <t>Dues</t>
  </si>
  <si>
    <t>Date</t>
  </si>
  <si>
    <t>Increase</t>
  </si>
  <si>
    <t>NA</t>
  </si>
  <si>
    <t>Reserve Deficiency</t>
  </si>
  <si>
    <t>Average Per Unit</t>
  </si>
  <si>
    <t>Note:  Above data taken from Notice of Dues Increase sent out in NOV each year</t>
  </si>
  <si>
    <t>Unit 220</t>
  </si>
  <si>
    <t>Needed, 2017 info that would have been included in the NOV 2017 Notice of Dues Increase</t>
  </si>
  <si>
    <t>Due we have info for 12/31/20?</t>
  </si>
  <si>
    <t>Reserve</t>
  </si>
  <si>
    <t>Revenue</t>
  </si>
  <si>
    <t>Major RM</t>
  </si>
  <si>
    <t>Transfers</t>
  </si>
  <si>
    <t>Total Estimated</t>
  </si>
  <si>
    <t>Replacement Cost</t>
  </si>
  <si>
    <t>Component</t>
  </si>
  <si>
    <t>Roof</t>
  </si>
  <si>
    <t>Exterior Paint</t>
  </si>
  <si>
    <t>Elevators</t>
  </si>
  <si>
    <t>Furniture and Equipment</t>
  </si>
  <si>
    <t>Boilers</t>
  </si>
  <si>
    <t>Plumbing</t>
  </si>
  <si>
    <t>Carpet and flooring</t>
  </si>
  <si>
    <t>Jacuzzi</t>
  </si>
  <si>
    <t>Landscape and irrigation</t>
  </si>
  <si>
    <t>Decks</t>
  </si>
  <si>
    <t>Fencing and gates</t>
  </si>
  <si>
    <t>General</t>
  </si>
  <si>
    <t>Total</t>
  </si>
  <si>
    <t>Change in Replacement Reserves</t>
  </si>
  <si>
    <t>Change 2014</t>
  </si>
  <si>
    <t>Structural defect claim</t>
  </si>
  <si>
    <t>Change 2015</t>
  </si>
  <si>
    <t>Change 2016</t>
  </si>
  <si>
    <t>Change 2017</t>
  </si>
  <si>
    <t>Windows and doors</t>
  </si>
  <si>
    <t>Streets and drives</t>
  </si>
  <si>
    <t>Common rooms</t>
  </si>
  <si>
    <t>Change 2018</t>
  </si>
  <si>
    <t>Change 2019</t>
  </si>
  <si>
    <t>2014 - 2019</t>
  </si>
  <si>
    <t>Change in Estimated Replacement Cost</t>
  </si>
  <si>
    <t>Access systems</t>
  </si>
  <si>
    <t>Change</t>
  </si>
  <si>
    <t>2013 -2019</t>
  </si>
  <si>
    <t>Why up so much?</t>
  </si>
  <si>
    <t>Legal Settlement</t>
  </si>
  <si>
    <t>Lighting and Electrical</t>
  </si>
  <si>
    <t>Contingent (5%)</t>
  </si>
  <si>
    <t>12/31/12 to 12/31/19</t>
  </si>
  <si>
    <t xml:space="preserve">Note:  Above data taken from CPA's Reviewed FS </t>
  </si>
  <si>
    <t>Balconies, Decks, Walkways</t>
  </si>
  <si>
    <t>ISSUES:</t>
  </si>
  <si>
    <t xml:space="preserve"> - (20%) Current replacement cost estimates went from from $1M to $1.7M -&gt; 56% for the same items</t>
  </si>
  <si>
    <t xml:space="preserve"> - (30%) The 2015 to 2016 drop to 63% from 93% was from the spending</t>
  </si>
  <si>
    <t xml:space="preserve"> - Operating expenses are climbing, less contributions to reserves</t>
  </si>
  <si>
    <t>Legal settlement</t>
  </si>
  <si>
    <t>Reserve Spending</t>
  </si>
  <si>
    <t>QUESTION: Why are we at 43% and not 100%</t>
  </si>
  <si>
    <t xml:space="preserve"> - (5%) Did not raise dues in 2020-2021, so operating $ is being taken from reserves</t>
  </si>
  <si>
    <t>Subtracts 2019 - 2013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</si>
</sst>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6100"/>
      <name val="Calibri"/>
      <family val="2"/>
      <scheme val="minor"/>
    </font>
    <font>
      <b/>
      <i/>
      <sz val="9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6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3" fillId="3" borderId="0" xfId="0" applyFont="1" applyFill="1"/>
    <xf numFmtId="164" fontId="3" fillId="0" borderId="0" xfId="1" applyNumberFormat="1" applyFont="1"/>
    <xf numFmtId="164" fontId="3" fillId="0" borderId="0" xfId="0" applyNumberFormat="1" applyFont="1"/>
    <xf numFmtId="164" fontId="3" fillId="3" borderId="0" xfId="0" applyNumberFormat="1" applyFont="1" applyFill="1"/>
    <xf numFmtId="166" fontId="3" fillId="0" borderId="0" xfId="3" applyNumberFormat="1" applyFont="1"/>
    <xf numFmtId="166" fontId="3" fillId="0" borderId="0" xfId="0" applyNumberFormat="1" applyFont="1"/>
    <xf numFmtId="166" fontId="3" fillId="3" borderId="0" xfId="0" applyNumberFormat="1" applyFont="1" applyFill="1"/>
    <xf numFmtId="166" fontId="3" fillId="5" borderId="0" xfId="0" applyNumberFormat="1" applyFont="1" applyFill="1"/>
    <xf numFmtId="166" fontId="3" fillId="4" borderId="0" xfId="0" applyNumberFormat="1" applyFont="1" applyFill="1"/>
    <xf numFmtId="164" fontId="3" fillId="0" borderId="2" xfId="1" applyNumberFormat="1" applyFont="1" applyBorder="1"/>
    <xf numFmtId="164" fontId="3" fillId="4" borderId="2" xfId="1" applyNumberFormat="1" applyFont="1" applyFill="1" applyBorder="1"/>
    <xf numFmtId="164" fontId="3" fillId="0" borderId="0" xfId="1" applyNumberFormat="1" applyFont="1" applyBorder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4" fontId="3" fillId="3" borderId="2" xfId="1" applyNumberFormat="1" applyFont="1" applyFill="1" applyBorder="1"/>
    <xf numFmtId="0" fontId="3" fillId="0" borderId="0" xfId="0" applyFont="1" applyFill="1"/>
    <xf numFmtId="0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9" fontId="3" fillId="0" borderId="0" xfId="2" applyFont="1"/>
    <xf numFmtId="165" fontId="3" fillId="0" borderId="0" xfId="2" applyNumberFormat="1" applyFont="1"/>
    <xf numFmtId="0" fontId="4" fillId="0" borderId="0" xfId="0" applyNumberFormat="1" applyFont="1" applyAlignment="1">
      <alignment horizontal="center"/>
    </xf>
    <xf numFmtId="9" fontId="4" fillId="0" borderId="0" xfId="2" applyFont="1" applyAlignment="1">
      <alignment horizontal="center"/>
    </xf>
    <xf numFmtId="165" fontId="4" fillId="0" borderId="0" xfId="2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NumberFormat="1" applyFont="1" applyAlignment="1">
      <alignment horizontal="left"/>
    </xf>
    <xf numFmtId="166" fontId="3" fillId="0" borderId="0" xfId="3" applyNumberFormat="1" applyFont="1" applyFill="1"/>
    <xf numFmtId="166" fontId="3" fillId="0" borderId="1" xfId="3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6" fontId="3" fillId="0" borderId="1" xfId="3" applyNumberFormat="1" applyFont="1" applyBorder="1"/>
    <xf numFmtId="166" fontId="3" fillId="0" borderId="0" xfId="3" applyNumberFormat="1" applyFont="1" applyFill="1" applyBorder="1"/>
    <xf numFmtId="164" fontId="3" fillId="0" borderId="0" xfId="1" applyNumberFormat="1" applyFont="1" applyAlignment="1"/>
    <xf numFmtId="165" fontId="3" fillId="0" borderId="0" xfId="2" applyNumberFormat="1" applyFont="1" applyAlignment="1">
      <alignment horizontal="right"/>
    </xf>
    <xf numFmtId="164" fontId="3" fillId="0" borderId="0" xfId="1" applyNumberFormat="1" applyFont="1" applyFill="1"/>
    <xf numFmtId="9" fontId="3" fillId="0" borderId="0" xfId="2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9" fontId="3" fillId="2" borderId="0" xfId="2" applyFont="1" applyFill="1"/>
    <xf numFmtId="0" fontId="3" fillId="0" borderId="0" xfId="0" applyFont="1" applyAlignment="1">
      <alignment horizontal="left"/>
    </xf>
    <xf numFmtId="0" fontId="4" fillId="2" borderId="0" xfId="0" applyFont="1" applyFill="1" applyAlignment="1"/>
    <xf numFmtId="0" fontId="4" fillId="0" borderId="0" xfId="0" applyFont="1" applyAlignment="1"/>
    <xf numFmtId="0" fontId="5" fillId="6" borderId="0" xfId="4" applyFont="1"/>
    <xf numFmtId="0" fontId="6" fillId="6" borderId="0" xfId="4" applyFont="1"/>
    <xf numFmtId="0" fontId="7" fillId="6" borderId="0" xfId="4" applyFont="1"/>
    <xf numFmtId="164" fontId="3" fillId="7" borderId="2" xfId="1" applyNumberFormat="1" applyFont="1" applyFill="1" applyBorder="1"/>
    <xf numFmtId="0" fontId="4" fillId="7" borderId="0" xfId="0" applyFont="1" applyFill="1" applyAlignment="1">
      <alignment horizontal="center"/>
    </xf>
  </cellXfs>
  <cellStyles count="5">
    <cellStyle name="Comma" xfId="3" builtinId="3"/>
    <cellStyle name="Currency" xfId="1" builtinId="4"/>
    <cellStyle name="Good" xfId="4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F107-2A8F-B24A-873B-70682B9F3ABA}">
  <dimension ref="A1:I24"/>
  <sheetViews>
    <sheetView zoomScale="120" zoomScaleNormal="120" workbookViewId="0"/>
  </sheetViews>
  <sheetFormatPr defaultColWidth="11" defaultRowHeight="12" x14ac:dyDescent="0.2"/>
  <cols>
    <col min="1" max="1" width="10.875" style="44"/>
    <col min="2" max="2" width="14" style="23" customWidth="1"/>
    <col min="3" max="3" width="15.875" style="7" customWidth="1"/>
    <col min="4" max="4" width="13.5" style="25" customWidth="1"/>
    <col min="5" max="5" width="6.5" style="25" customWidth="1"/>
    <col min="6" max="6" width="17" style="7" customWidth="1"/>
    <col min="7" max="7" width="7.625" style="7" customWidth="1"/>
    <col min="8" max="8" width="10.875" style="7"/>
    <col min="9" max="9" width="10.875" style="26"/>
    <col min="10" max="16384" width="11" style="1"/>
  </cols>
  <sheetData>
    <row r="1" spans="1:9" x14ac:dyDescent="0.2">
      <c r="C1" s="24" t="s">
        <v>0</v>
      </c>
    </row>
    <row r="2" spans="1:9" x14ac:dyDescent="0.2">
      <c r="C2" s="24" t="s">
        <v>1</v>
      </c>
    </row>
    <row r="3" spans="1:9" x14ac:dyDescent="0.2">
      <c r="C3" s="24" t="s">
        <v>2</v>
      </c>
    </row>
    <row r="5" spans="1:9" x14ac:dyDescent="0.2">
      <c r="H5" s="24" t="s">
        <v>17</v>
      </c>
    </row>
    <row r="6" spans="1:9" x14ac:dyDescent="0.2">
      <c r="B6" s="24" t="s">
        <v>6</v>
      </c>
      <c r="C6" s="24" t="s">
        <v>3</v>
      </c>
      <c r="D6" s="28" t="s">
        <v>7</v>
      </c>
      <c r="E6" s="28"/>
      <c r="F6" s="24" t="s">
        <v>14</v>
      </c>
      <c r="G6" s="24"/>
      <c r="H6" s="24" t="s">
        <v>9</v>
      </c>
      <c r="I6" s="29" t="s">
        <v>10</v>
      </c>
    </row>
    <row r="7" spans="1:9" x14ac:dyDescent="0.2">
      <c r="A7" s="2" t="s">
        <v>11</v>
      </c>
      <c r="B7" s="24" t="s">
        <v>5</v>
      </c>
      <c r="C7" s="24" t="s">
        <v>4</v>
      </c>
      <c r="D7" s="28" t="s">
        <v>8</v>
      </c>
      <c r="E7" s="28"/>
      <c r="F7" s="24" t="s">
        <v>15</v>
      </c>
      <c r="G7" s="24"/>
      <c r="H7" s="24" t="s">
        <v>10</v>
      </c>
      <c r="I7" s="29" t="s">
        <v>12</v>
      </c>
    </row>
    <row r="9" spans="1:9" x14ac:dyDescent="0.2">
      <c r="A9" s="30">
        <v>42735</v>
      </c>
      <c r="B9" s="23">
        <v>603832</v>
      </c>
      <c r="C9" s="39">
        <v>383301</v>
      </c>
      <c r="D9" s="25">
        <f>C9/B9</f>
        <v>0.634780866201195</v>
      </c>
      <c r="F9" s="7">
        <v>2657</v>
      </c>
      <c r="H9" s="7">
        <v>404</v>
      </c>
      <c r="I9" s="40" t="s">
        <v>13</v>
      </c>
    </row>
    <row r="11" spans="1:9" x14ac:dyDescent="0.2">
      <c r="A11" s="45">
        <v>43100</v>
      </c>
      <c r="B11" s="46"/>
      <c r="C11" s="47"/>
      <c r="D11" s="48" t="e">
        <f>C11/B11</f>
        <v>#DIV/0!</v>
      </c>
      <c r="E11" s="48"/>
      <c r="F11" s="47"/>
      <c r="H11" s="7">
        <v>431</v>
      </c>
      <c r="I11" s="26">
        <f>H11/H9-1</f>
        <v>6.6831683168316891E-2</v>
      </c>
    </row>
    <row r="13" spans="1:9" x14ac:dyDescent="0.2">
      <c r="A13" s="30">
        <v>43465</v>
      </c>
      <c r="B13" s="23">
        <v>748556</v>
      </c>
      <c r="C13" s="7">
        <v>327475</v>
      </c>
      <c r="D13" s="25">
        <f>C13/B13</f>
        <v>0.43747561972651344</v>
      </c>
      <c r="F13" s="7">
        <v>5073</v>
      </c>
      <c r="H13" s="7">
        <v>461</v>
      </c>
      <c r="I13" s="26">
        <f>H13/H11-1</f>
        <v>6.9605568445475718E-2</v>
      </c>
    </row>
    <row r="15" spans="1:9" x14ac:dyDescent="0.2">
      <c r="A15" s="30">
        <v>43830</v>
      </c>
      <c r="B15" s="23">
        <v>979386</v>
      </c>
      <c r="C15" s="7">
        <v>425214</v>
      </c>
      <c r="D15" s="25">
        <f>C15/B15</f>
        <v>0.43416385367975446</v>
      </c>
      <c r="F15" s="7">
        <v>6677</v>
      </c>
      <c r="H15" s="7">
        <v>489</v>
      </c>
      <c r="I15" s="26">
        <f>H15/H13-1</f>
        <v>6.0737527114967493E-2</v>
      </c>
    </row>
    <row r="17" spans="1:9" x14ac:dyDescent="0.2">
      <c r="A17" s="30">
        <v>44196</v>
      </c>
      <c r="D17" s="25" t="e">
        <f>C17/B17</f>
        <v>#DIV/0!</v>
      </c>
      <c r="H17" s="7">
        <v>489</v>
      </c>
      <c r="I17" s="26">
        <f>H17/H15-1</f>
        <v>0</v>
      </c>
    </row>
    <row r="21" spans="1:9" x14ac:dyDescent="0.2">
      <c r="A21" s="49" t="s">
        <v>16</v>
      </c>
    </row>
    <row r="23" spans="1:9" x14ac:dyDescent="0.2">
      <c r="A23" s="50" t="s">
        <v>18</v>
      </c>
      <c r="B23" s="46"/>
      <c r="C23" s="47"/>
      <c r="D23" s="48"/>
      <c r="E23" s="48"/>
      <c r="F23" s="47"/>
    </row>
    <row r="24" spans="1:9" x14ac:dyDescent="0.2">
      <c r="A24" s="51" t="s">
        <v>19</v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459F-C74B-BB42-A700-14144DD0C9FF}">
  <sheetPr>
    <pageSetUpPr fitToPage="1"/>
  </sheetPr>
  <dimension ref="A1:L55"/>
  <sheetViews>
    <sheetView zoomScaleNormal="100" workbookViewId="0">
      <selection activeCell="L1" sqref="L1"/>
    </sheetView>
  </sheetViews>
  <sheetFormatPr defaultColWidth="11" defaultRowHeight="12" x14ac:dyDescent="0.2"/>
  <cols>
    <col min="1" max="1" width="14.5" style="22" customWidth="1"/>
    <col min="2" max="2" width="16.125" style="22" customWidth="1"/>
    <col min="3" max="3" width="13.875" style="23" bestFit="1" customWidth="1"/>
    <col min="4" max="4" width="13.375" style="7" customWidth="1"/>
    <col min="5" max="5" width="13" style="25" bestFit="1" customWidth="1"/>
    <col min="6" max="6" width="6.5" style="25" customWidth="1"/>
    <col min="7" max="7" width="17" style="7" hidden="1" customWidth="1"/>
    <col min="8" max="8" width="7.625" style="7" hidden="1" customWidth="1"/>
    <col min="9" max="9" width="0" style="7" hidden="1" customWidth="1"/>
    <col min="10" max="10" width="0" style="26" hidden="1" customWidth="1"/>
    <col min="11" max="11" width="11" style="1"/>
    <col min="12" max="12" width="73.125" style="1" customWidth="1"/>
    <col min="13" max="16384" width="11" style="1"/>
  </cols>
  <sheetData>
    <row r="1" spans="1:12" x14ac:dyDescent="0.2">
      <c r="D1" s="24" t="s">
        <v>0</v>
      </c>
    </row>
    <row r="2" spans="1:12" x14ac:dyDescent="0.2">
      <c r="D2" s="24" t="s">
        <v>1</v>
      </c>
      <c r="L2" s="52" t="s">
        <v>63</v>
      </c>
    </row>
    <row r="3" spans="1:12" x14ac:dyDescent="0.2">
      <c r="D3" s="24" t="s">
        <v>60</v>
      </c>
      <c r="L3" s="53" t="s">
        <v>69</v>
      </c>
    </row>
    <row r="4" spans="1:12" x14ac:dyDescent="0.2">
      <c r="L4" s="54" t="s">
        <v>64</v>
      </c>
    </row>
    <row r="5" spans="1:12" x14ac:dyDescent="0.2">
      <c r="I5" s="24" t="s">
        <v>17</v>
      </c>
      <c r="L5" s="54" t="s">
        <v>70</v>
      </c>
    </row>
    <row r="6" spans="1:12" x14ac:dyDescent="0.2">
      <c r="B6" s="27" t="s">
        <v>24</v>
      </c>
      <c r="C6" s="24" t="s">
        <v>6</v>
      </c>
      <c r="D6" s="24" t="s">
        <v>20</v>
      </c>
      <c r="E6" s="28" t="s">
        <v>7</v>
      </c>
      <c r="F6" s="28"/>
      <c r="G6" s="24" t="s">
        <v>14</v>
      </c>
      <c r="H6" s="24"/>
      <c r="I6" s="24" t="s">
        <v>9</v>
      </c>
      <c r="J6" s="29" t="s">
        <v>10</v>
      </c>
      <c r="L6" s="54" t="s">
        <v>65</v>
      </c>
    </row>
    <row r="7" spans="1:12" x14ac:dyDescent="0.2">
      <c r="A7" s="27" t="s">
        <v>11</v>
      </c>
      <c r="B7" s="27" t="s">
        <v>25</v>
      </c>
      <c r="C7" s="24" t="s">
        <v>5</v>
      </c>
      <c r="D7" s="24" t="s">
        <v>4</v>
      </c>
      <c r="E7" s="28" t="s">
        <v>8</v>
      </c>
      <c r="F7" s="28"/>
      <c r="G7" s="24" t="s">
        <v>15</v>
      </c>
      <c r="H7" s="24"/>
      <c r="I7" s="24" t="s">
        <v>10</v>
      </c>
      <c r="J7" s="29" t="s">
        <v>12</v>
      </c>
      <c r="L7" s="54" t="s">
        <v>66</v>
      </c>
    </row>
    <row r="8" spans="1:12" x14ac:dyDescent="0.2">
      <c r="A8" s="27"/>
      <c r="B8" s="27"/>
      <c r="C8" s="24"/>
      <c r="D8" s="24"/>
      <c r="E8" s="28"/>
      <c r="F8" s="28"/>
      <c r="G8" s="24"/>
      <c r="H8" s="24"/>
      <c r="I8" s="24"/>
      <c r="J8" s="29"/>
    </row>
    <row r="9" spans="1:12" x14ac:dyDescent="0.2">
      <c r="A9" s="30">
        <v>41274</v>
      </c>
      <c r="B9" s="30" t="s">
        <v>13</v>
      </c>
      <c r="C9" s="23" t="s">
        <v>13</v>
      </c>
      <c r="D9" s="23">
        <v>602294</v>
      </c>
      <c r="E9" s="31" t="s">
        <v>13</v>
      </c>
      <c r="F9" s="28"/>
      <c r="G9" s="24"/>
      <c r="H9" s="24"/>
      <c r="I9" s="24"/>
      <c r="J9" s="29"/>
    </row>
    <row r="10" spans="1:12" x14ac:dyDescent="0.2">
      <c r="A10" s="27"/>
      <c r="B10" s="27"/>
      <c r="C10" s="24"/>
      <c r="D10" s="24"/>
      <c r="E10" s="28"/>
      <c r="F10" s="28"/>
      <c r="G10" s="24"/>
      <c r="H10" s="24"/>
      <c r="I10" s="24"/>
      <c r="J10" s="29"/>
    </row>
    <row r="11" spans="1:12" x14ac:dyDescent="0.2">
      <c r="A11" s="32" t="s">
        <v>21</v>
      </c>
      <c r="B11" s="32"/>
      <c r="D11" s="33">
        <v>126574</v>
      </c>
      <c r="E11" s="28"/>
      <c r="F11" s="28"/>
      <c r="G11" s="24"/>
      <c r="H11" s="24"/>
      <c r="I11" s="24"/>
      <c r="J11" s="29"/>
    </row>
    <row r="12" spans="1:12" x14ac:dyDescent="0.2">
      <c r="A12" s="32" t="s">
        <v>22</v>
      </c>
      <c r="B12" s="32"/>
      <c r="D12" s="33">
        <v>-252946</v>
      </c>
      <c r="E12" s="28"/>
      <c r="F12" s="28"/>
      <c r="G12" s="24"/>
      <c r="H12" s="24"/>
      <c r="I12" s="24"/>
      <c r="J12" s="29"/>
      <c r="L12" s="54" t="s">
        <v>68</v>
      </c>
    </row>
    <row r="13" spans="1:12" x14ac:dyDescent="0.2">
      <c r="A13" s="32" t="s">
        <v>23</v>
      </c>
      <c r="B13" s="32"/>
      <c r="D13" s="34">
        <v>6501</v>
      </c>
      <c r="E13" s="28"/>
      <c r="F13" s="28"/>
      <c r="G13" s="24"/>
      <c r="H13" s="24"/>
      <c r="I13" s="24"/>
      <c r="J13" s="29"/>
    </row>
    <row r="14" spans="1:12" x14ac:dyDescent="0.2">
      <c r="A14" s="27"/>
      <c r="B14" s="27"/>
      <c r="C14" s="24"/>
      <c r="D14" s="24"/>
      <c r="E14" s="28"/>
      <c r="F14" s="28"/>
      <c r="G14" s="24"/>
      <c r="H14" s="24"/>
      <c r="I14" s="24"/>
      <c r="J14" s="29"/>
    </row>
    <row r="15" spans="1:12" x14ac:dyDescent="0.2">
      <c r="A15" s="30">
        <v>41639</v>
      </c>
      <c r="B15" s="23">
        <v>1155330</v>
      </c>
      <c r="C15" s="23">
        <v>492268</v>
      </c>
      <c r="D15" s="35">
        <f>SUM(D9:D13)</f>
        <v>482423</v>
      </c>
      <c r="E15" s="25">
        <f>D15/C15</f>
        <v>0.98000073130896181</v>
      </c>
      <c r="F15" s="28"/>
      <c r="G15" s="24"/>
      <c r="H15" s="24"/>
      <c r="I15" s="24"/>
      <c r="J15" s="29"/>
    </row>
    <row r="16" spans="1:12" x14ac:dyDescent="0.2">
      <c r="A16" s="27"/>
      <c r="B16" s="27"/>
      <c r="C16" s="24"/>
      <c r="D16" s="36"/>
      <c r="E16" s="28"/>
      <c r="F16" s="28"/>
      <c r="G16" s="24"/>
      <c r="H16" s="24"/>
      <c r="I16" s="24"/>
      <c r="J16" s="29"/>
    </row>
    <row r="17" spans="1:12" x14ac:dyDescent="0.2">
      <c r="A17" s="32" t="s">
        <v>21</v>
      </c>
      <c r="B17" s="32"/>
      <c r="D17" s="33">
        <v>96870</v>
      </c>
      <c r="E17" s="28"/>
      <c r="F17" s="28"/>
      <c r="G17" s="24"/>
      <c r="H17" s="24"/>
      <c r="I17" s="24"/>
      <c r="J17" s="29"/>
    </row>
    <row r="18" spans="1:12" x14ac:dyDescent="0.2">
      <c r="A18" s="32" t="s">
        <v>22</v>
      </c>
      <c r="B18" s="32"/>
      <c r="D18" s="33">
        <v>-118292</v>
      </c>
      <c r="E18" s="28"/>
      <c r="F18" s="28"/>
      <c r="G18" s="24"/>
      <c r="H18" s="24"/>
      <c r="I18" s="24"/>
      <c r="J18" s="29"/>
      <c r="L18" s="54" t="s">
        <v>68</v>
      </c>
    </row>
    <row r="19" spans="1:12" x14ac:dyDescent="0.2">
      <c r="A19" s="32" t="s">
        <v>57</v>
      </c>
      <c r="B19" s="32"/>
      <c r="D19" s="33">
        <v>438950</v>
      </c>
      <c r="E19" s="28"/>
      <c r="F19" s="28"/>
      <c r="G19" s="24"/>
      <c r="H19" s="24"/>
      <c r="I19" s="24"/>
      <c r="J19" s="29"/>
      <c r="L19" s="54" t="s">
        <v>67</v>
      </c>
    </row>
    <row r="20" spans="1:12" x14ac:dyDescent="0.2">
      <c r="A20" s="32" t="s">
        <v>23</v>
      </c>
      <c r="B20" s="32"/>
      <c r="D20" s="34">
        <v>-21581</v>
      </c>
      <c r="E20" s="28"/>
      <c r="F20" s="28"/>
      <c r="G20" s="24"/>
      <c r="H20" s="24"/>
      <c r="I20" s="24"/>
      <c r="J20" s="29"/>
    </row>
    <row r="21" spans="1:12" x14ac:dyDescent="0.2">
      <c r="A21" s="27"/>
      <c r="B21" s="27"/>
      <c r="C21" s="24"/>
      <c r="D21" s="24"/>
      <c r="E21" s="28"/>
      <c r="F21" s="28"/>
      <c r="G21" s="24"/>
      <c r="H21" s="24"/>
      <c r="I21" s="24"/>
      <c r="J21" s="29"/>
    </row>
    <row r="22" spans="1:12" x14ac:dyDescent="0.2">
      <c r="A22" s="30">
        <v>42004</v>
      </c>
      <c r="B22" s="23">
        <v>1708000</v>
      </c>
      <c r="C22" s="35">
        <v>887242</v>
      </c>
      <c r="D22" s="23">
        <f>SUM(D15:D20)</f>
        <v>878370</v>
      </c>
      <c r="E22" s="25">
        <f>D22/C22</f>
        <v>0.99000047337704933</v>
      </c>
      <c r="F22" s="28"/>
      <c r="G22" s="24"/>
      <c r="H22" s="24"/>
      <c r="I22" s="24"/>
      <c r="J22" s="29"/>
      <c r="K22" s="21"/>
    </row>
    <row r="23" spans="1:12" x14ac:dyDescent="0.2">
      <c r="C23" s="24"/>
      <c r="D23" s="24"/>
      <c r="E23" s="28"/>
      <c r="F23" s="28"/>
      <c r="G23" s="24"/>
      <c r="H23" s="24"/>
      <c r="I23" s="24"/>
      <c r="J23" s="29"/>
    </row>
    <row r="24" spans="1:12" x14ac:dyDescent="0.2">
      <c r="A24" s="32" t="s">
        <v>21</v>
      </c>
      <c r="B24" s="32"/>
      <c r="D24" s="10">
        <v>75732</v>
      </c>
      <c r="E24" s="28"/>
      <c r="F24" s="28"/>
      <c r="G24" s="24"/>
      <c r="H24" s="24"/>
      <c r="I24" s="24"/>
      <c r="J24" s="29"/>
    </row>
    <row r="25" spans="1:12" x14ac:dyDescent="0.2">
      <c r="A25" s="32" t="s">
        <v>22</v>
      </c>
      <c r="B25" s="32"/>
      <c r="D25" s="33">
        <v>-262626</v>
      </c>
      <c r="E25" s="28"/>
      <c r="F25" s="28"/>
      <c r="G25" s="24"/>
      <c r="H25" s="24"/>
      <c r="I25" s="24"/>
      <c r="J25" s="29"/>
      <c r="L25" s="54" t="s">
        <v>68</v>
      </c>
    </row>
    <row r="26" spans="1:12" x14ac:dyDescent="0.2">
      <c r="A26" s="32" t="s">
        <v>23</v>
      </c>
      <c r="B26" s="32"/>
      <c r="D26" s="37">
        <v>160</v>
      </c>
      <c r="E26" s="28"/>
      <c r="F26" s="28"/>
      <c r="G26" s="24"/>
      <c r="H26" s="24"/>
      <c r="I26" s="24"/>
      <c r="J26" s="29"/>
    </row>
    <row r="27" spans="1:12" x14ac:dyDescent="0.2">
      <c r="C27" s="24"/>
      <c r="D27" s="24"/>
      <c r="E27" s="28"/>
      <c r="F27" s="28"/>
      <c r="G27" s="24"/>
      <c r="H27" s="24"/>
      <c r="I27" s="24"/>
      <c r="J27" s="29"/>
    </row>
    <row r="28" spans="1:12" x14ac:dyDescent="0.2">
      <c r="A28" s="30">
        <v>42369</v>
      </c>
      <c r="B28" s="23">
        <v>1613700</v>
      </c>
      <c r="C28" s="23">
        <v>743694</v>
      </c>
      <c r="D28" s="23">
        <f>SUM(D22:D26)</f>
        <v>691636</v>
      </c>
      <c r="E28" s="25">
        <f>D28/C28</f>
        <v>0.93000077989065399</v>
      </c>
      <c r="F28" s="28"/>
      <c r="G28" s="24"/>
      <c r="H28" s="24"/>
      <c r="I28" s="24"/>
      <c r="J28" s="29"/>
    </row>
    <row r="30" spans="1:12" x14ac:dyDescent="0.2">
      <c r="A30" s="32" t="s">
        <v>21</v>
      </c>
      <c r="B30" s="32"/>
      <c r="D30" s="10">
        <v>85196</v>
      </c>
    </row>
    <row r="31" spans="1:12" x14ac:dyDescent="0.2">
      <c r="A31" s="32" t="s">
        <v>22</v>
      </c>
      <c r="B31" s="32"/>
      <c r="D31" s="38">
        <v>-370348</v>
      </c>
      <c r="L31" s="54" t="s">
        <v>68</v>
      </c>
    </row>
    <row r="32" spans="1:12" x14ac:dyDescent="0.2">
      <c r="A32" s="32" t="s">
        <v>23</v>
      </c>
      <c r="B32" s="32"/>
      <c r="D32" s="37">
        <v>-33183</v>
      </c>
    </row>
    <row r="34" spans="1:11" x14ac:dyDescent="0.2">
      <c r="A34" s="30">
        <v>42735</v>
      </c>
      <c r="B34" s="23">
        <v>1720700</v>
      </c>
      <c r="C34" s="23">
        <v>592541</v>
      </c>
      <c r="D34" s="39">
        <f>SUM(D28:D32)</f>
        <v>373301</v>
      </c>
      <c r="E34" s="25">
        <f>D34/C34</f>
        <v>0.63000028689997822</v>
      </c>
      <c r="I34" s="7">
        <v>404</v>
      </c>
      <c r="J34" s="40" t="s">
        <v>13</v>
      </c>
    </row>
    <row r="35" spans="1:11" x14ac:dyDescent="0.2">
      <c r="D35" s="39"/>
      <c r="J35" s="40"/>
    </row>
    <row r="36" spans="1:11" x14ac:dyDescent="0.2">
      <c r="A36" s="32" t="s">
        <v>21</v>
      </c>
      <c r="B36" s="32"/>
      <c r="D36" s="10">
        <v>75155</v>
      </c>
      <c r="J36" s="40"/>
    </row>
    <row r="37" spans="1:11" x14ac:dyDescent="0.2">
      <c r="A37" s="32" t="s">
        <v>22</v>
      </c>
      <c r="B37" s="32"/>
      <c r="D37" s="10">
        <v>-110843</v>
      </c>
      <c r="J37" s="40"/>
    </row>
    <row r="38" spans="1:11" x14ac:dyDescent="0.2">
      <c r="A38" s="32" t="s">
        <v>23</v>
      </c>
      <c r="B38" s="32"/>
      <c r="D38" s="37">
        <v>-10889</v>
      </c>
      <c r="J38" s="40"/>
    </row>
    <row r="40" spans="1:11" x14ac:dyDescent="0.2">
      <c r="A40" s="19">
        <v>43100</v>
      </c>
      <c r="B40" s="23">
        <v>1507722</v>
      </c>
      <c r="C40" s="35">
        <v>577761</v>
      </c>
      <c r="D40" s="41">
        <f>SUM(D34:D38)</f>
        <v>326724</v>
      </c>
      <c r="E40" s="42">
        <f>D40/C40</f>
        <v>0.56550026741161141</v>
      </c>
      <c r="F40" s="42"/>
      <c r="G40" s="41"/>
      <c r="I40" s="7">
        <v>431</v>
      </c>
      <c r="J40" s="26">
        <f>I40/I34-1</f>
        <v>6.6831683168316891E-2</v>
      </c>
    </row>
    <row r="41" spans="1:11" x14ac:dyDescent="0.2">
      <c r="A41" s="43"/>
      <c r="B41" s="43"/>
      <c r="C41" s="35"/>
      <c r="D41" s="41"/>
      <c r="E41" s="42"/>
      <c r="F41" s="42"/>
      <c r="G41" s="41"/>
    </row>
    <row r="42" spans="1:11" x14ac:dyDescent="0.2">
      <c r="A42" s="32" t="s">
        <v>21</v>
      </c>
      <c r="B42" s="32"/>
      <c r="D42" s="33">
        <v>103172</v>
      </c>
      <c r="E42" s="42"/>
      <c r="F42" s="42"/>
      <c r="G42" s="41"/>
      <c r="K42" s="21"/>
    </row>
    <row r="43" spans="1:11" x14ac:dyDescent="0.2">
      <c r="A43" s="32" t="s">
        <v>22</v>
      </c>
      <c r="B43" s="32"/>
      <c r="D43" s="33">
        <v>-118622</v>
      </c>
      <c r="E43" s="42"/>
      <c r="F43" s="42"/>
      <c r="G43" s="41"/>
    </row>
    <row r="44" spans="1:11" x14ac:dyDescent="0.2">
      <c r="A44" s="32" t="s">
        <v>23</v>
      </c>
      <c r="B44" s="32"/>
      <c r="D44" s="34">
        <v>14825</v>
      </c>
      <c r="E44" s="42"/>
      <c r="F44" s="42"/>
      <c r="G44" s="41"/>
    </row>
    <row r="45" spans="1:11" x14ac:dyDescent="0.2">
      <c r="D45" s="41"/>
    </row>
    <row r="46" spans="1:11" x14ac:dyDescent="0.2">
      <c r="A46" s="30">
        <v>43465</v>
      </c>
      <c r="B46" s="35">
        <v>1489068</v>
      </c>
      <c r="C46" s="35">
        <v>741134</v>
      </c>
      <c r="D46" s="41">
        <f>SUM(D40:D44)</f>
        <v>326099</v>
      </c>
      <c r="E46" s="25">
        <f>D46/C46</f>
        <v>0.44000005397134662</v>
      </c>
      <c r="I46" s="7">
        <v>461</v>
      </c>
      <c r="J46" s="26">
        <f>I46/I40-1</f>
        <v>6.9605568445475718E-2</v>
      </c>
    </row>
    <row r="48" spans="1:11" x14ac:dyDescent="0.2">
      <c r="A48" s="32" t="s">
        <v>21</v>
      </c>
      <c r="B48" s="32"/>
      <c r="D48" s="10">
        <v>116592</v>
      </c>
    </row>
    <row r="49" spans="1:10" x14ac:dyDescent="0.2">
      <c r="A49" s="32" t="s">
        <v>22</v>
      </c>
      <c r="B49" s="32"/>
      <c r="D49" s="10">
        <v>-40690</v>
      </c>
    </row>
    <row r="50" spans="1:10" x14ac:dyDescent="0.2">
      <c r="A50" s="32" t="s">
        <v>23</v>
      </c>
      <c r="B50" s="32"/>
      <c r="D50" s="37">
        <v>0</v>
      </c>
    </row>
    <row r="52" spans="1:10" x14ac:dyDescent="0.2">
      <c r="A52" s="30">
        <v>43830</v>
      </c>
      <c r="B52" s="23">
        <v>1795068</v>
      </c>
      <c r="C52" s="23">
        <v>934883</v>
      </c>
      <c r="D52" s="7">
        <f>SUM(D46:D50)</f>
        <v>402001</v>
      </c>
      <c r="E52" s="25">
        <f>D52/C52</f>
        <v>0.43000140124486164</v>
      </c>
      <c r="I52" s="7">
        <v>489</v>
      </c>
      <c r="J52" s="26">
        <f>I52/I46-1</f>
        <v>6.0737527114967493E-2</v>
      </c>
    </row>
    <row r="53" spans="1:10" x14ac:dyDescent="0.2">
      <c r="A53" s="30"/>
      <c r="B53" s="30"/>
    </row>
    <row r="55" spans="1:10" x14ac:dyDescent="0.2">
      <c r="A55" s="32" t="s">
        <v>61</v>
      </c>
      <c r="B55" s="32"/>
    </row>
  </sheetData>
  <pageMargins left="0.7" right="0.7" top="0.75" bottom="0.75" header="0.3" footer="0.3"/>
  <pageSetup scale="8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3D23-9768-F74D-AB78-8ED829799295}">
  <sheetPr>
    <pageSetUpPr fitToPage="1"/>
  </sheetPr>
  <dimension ref="A1:N30"/>
  <sheetViews>
    <sheetView zoomScaleNormal="100" workbookViewId="0"/>
  </sheetViews>
  <sheetFormatPr defaultColWidth="11" defaultRowHeight="12" x14ac:dyDescent="0.2"/>
  <cols>
    <col min="1" max="1" width="20.875" style="1" customWidth="1"/>
    <col min="2" max="2" width="12.5" style="1" bestFit="1" customWidth="1"/>
    <col min="3" max="3" width="11.625" style="1" bestFit="1" customWidth="1"/>
    <col min="4" max="4" width="11.5" style="1" bestFit="1" customWidth="1"/>
    <col min="5" max="16384" width="11" style="1"/>
  </cols>
  <sheetData>
    <row r="1" spans="1:14" x14ac:dyDescent="0.2">
      <c r="E1" s="2" t="s">
        <v>0</v>
      </c>
    </row>
    <row r="2" spans="1:14" x14ac:dyDescent="0.2">
      <c r="E2" s="2" t="s">
        <v>40</v>
      </c>
    </row>
    <row r="3" spans="1:14" x14ac:dyDescent="0.2">
      <c r="E3" s="2" t="s">
        <v>51</v>
      </c>
    </row>
    <row r="6" spans="1:14" x14ac:dyDescent="0.2">
      <c r="A6" s="4" t="s">
        <v>26</v>
      </c>
      <c r="B6" s="5">
        <v>41639</v>
      </c>
      <c r="C6" s="56" t="s">
        <v>41</v>
      </c>
      <c r="D6" s="5">
        <v>42004</v>
      </c>
      <c r="E6" s="56" t="s">
        <v>43</v>
      </c>
      <c r="F6" s="5">
        <v>42369</v>
      </c>
      <c r="G6" s="56" t="s">
        <v>44</v>
      </c>
      <c r="H6" s="5">
        <v>42735</v>
      </c>
      <c r="I6" s="56" t="s">
        <v>45</v>
      </c>
      <c r="J6" s="5">
        <v>43100</v>
      </c>
      <c r="K6" s="56" t="s">
        <v>49</v>
      </c>
      <c r="L6" s="5">
        <v>43465</v>
      </c>
      <c r="M6" s="56" t="s">
        <v>50</v>
      </c>
      <c r="N6" s="5">
        <v>43830</v>
      </c>
    </row>
    <row r="8" spans="1:14" x14ac:dyDescent="0.2">
      <c r="A8" s="1" t="s">
        <v>27</v>
      </c>
      <c r="B8" s="7">
        <v>78315</v>
      </c>
      <c r="C8" s="8">
        <f>D8-B8</f>
        <v>-12015</v>
      </c>
      <c r="D8" s="7">
        <v>66300</v>
      </c>
      <c r="E8" s="8">
        <f>F8-D8</f>
        <v>1200</v>
      </c>
      <c r="F8" s="7">
        <v>67500</v>
      </c>
      <c r="G8" s="8">
        <f>H8-F8</f>
        <v>-42500</v>
      </c>
      <c r="H8" s="7">
        <v>25000</v>
      </c>
      <c r="I8" s="8">
        <f>J8-H8</f>
        <v>-20113</v>
      </c>
      <c r="J8" s="7">
        <v>4887</v>
      </c>
      <c r="K8" s="8">
        <f>L8-J8</f>
        <v>2613</v>
      </c>
      <c r="L8" s="7">
        <v>7500</v>
      </c>
      <c r="M8" s="8">
        <f>N8-L8</f>
        <v>6875</v>
      </c>
      <c r="N8" s="7">
        <v>14375</v>
      </c>
    </row>
    <row r="9" spans="1:14" x14ac:dyDescent="0.2">
      <c r="A9" s="1" t="s">
        <v>28</v>
      </c>
      <c r="B9" s="10">
        <v>97879</v>
      </c>
      <c r="C9" s="11">
        <f>D9-B9</f>
        <v>-18429</v>
      </c>
      <c r="D9" s="10">
        <v>79450</v>
      </c>
      <c r="E9" s="11">
        <f>F9-D9</f>
        <v>126849</v>
      </c>
      <c r="F9" s="10">
        <v>206299</v>
      </c>
      <c r="G9" s="12">
        <f>H9-F9</f>
        <v>-124649</v>
      </c>
      <c r="H9" s="10">
        <v>81650</v>
      </c>
      <c r="I9" s="11">
        <f>J9-H9</f>
        <v>-19156</v>
      </c>
      <c r="J9" s="10">
        <v>62494</v>
      </c>
      <c r="K9" s="11">
        <f>L9-J9</f>
        <v>9040</v>
      </c>
      <c r="L9" s="10">
        <v>71534</v>
      </c>
      <c r="M9" s="11">
        <f>N9-L9</f>
        <v>-2050</v>
      </c>
      <c r="N9" s="10">
        <v>69484</v>
      </c>
    </row>
    <row r="10" spans="1:14" x14ac:dyDescent="0.2">
      <c r="A10" s="1" t="s">
        <v>47</v>
      </c>
      <c r="B10" s="10">
        <v>0</v>
      </c>
      <c r="C10" s="11"/>
      <c r="D10" s="10">
        <v>0</v>
      </c>
      <c r="E10" s="11"/>
      <c r="F10" s="10">
        <v>0</v>
      </c>
      <c r="G10" s="11"/>
      <c r="H10" s="10">
        <v>0</v>
      </c>
      <c r="I10" s="11"/>
      <c r="J10" s="10">
        <v>5136</v>
      </c>
      <c r="K10" s="11"/>
      <c r="L10" s="10">
        <v>5250</v>
      </c>
      <c r="M10" s="11"/>
      <c r="N10" s="10">
        <v>8429</v>
      </c>
    </row>
    <row r="11" spans="1:14" x14ac:dyDescent="0.2">
      <c r="A11" s="1" t="s">
        <v>29</v>
      </c>
      <c r="B11" s="10">
        <v>42578</v>
      </c>
      <c r="C11" s="11">
        <f t="shared" ref="C11:E26" si="0">D11-B11</f>
        <v>5272</v>
      </c>
      <c r="D11" s="10">
        <v>47850</v>
      </c>
      <c r="E11" s="11">
        <f t="shared" si="0"/>
        <v>-5850</v>
      </c>
      <c r="F11" s="10">
        <v>42000</v>
      </c>
      <c r="G11" s="11">
        <f t="shared" ref="G11" si="1">H11-F11</f>
        <v>-3000</v>
      </c>
      <c r="H11" s="10">
        <v>39000</v>
      </c>
      <c r="I11" s="11">
        <f t="shared" ref="I11" si="2">J11-H11</f>
        <v>-1267</v>
      </c>
      <c r="J11" s="10">
        <v>37733</v>
      </c>
      <c r="K11" s="11">
        <f t="shared" ref="K11" si="3">L11-J11</f>
        <v>-2283</v>
      </c>
      <c r="L11" s="10">
        <v>35450</v>
      </c>
      <c r="M11" s="11">
        <f t="shared" ref="M11" si="4">N11-L11</f>
        <v>5995</v>
      </c>
      <c r="N11" s="10">
        <v>41445</v>
      </c>
    </row>
    <row r="12" spans="1:14" x14ac:dyDescent="0.2">
      <c r="A12" s="1" t="s">
        <v>30</v>
      </c>
      <c r="B12" s="10">
        <v>69894</v>
      </c>
      <c r="C12" s="11">
        <f t="shared" si="0"/>
        <v>21792</v>
      </c>
      <c r="D12" s="10">
        <v>91686</v>
      </c>
      <c r="E12" s="11">
        <f t="shared" si="0"/>
        <v>-21036</v>
      </c>
      <c r="F12" s="10">
        <v>70650</v>
      </c>
      <c r="G12" s="11">
        <f t="shared" ref="G12" si="5">H12-F12</f>
        <v>-15740</v>
      </c>
      <c r="H12" s="10">
        <v>54910</v>
      </c>
      <c r="I12" s="11">
        <f t="shared" ref="I12" si="6">J12-H12</f>
        <v>-4857</v>
      </c>
      <c r="J12" s="10">
        <v>50053</v>
      </c>
      <c r="K12" s="11">
        <f t="shared" ref="K12" si="7">L12-J12</f>
        <v>-2977</v>
      </c>
      <c r="L12" s="10">
        <v>47076</v>
      </c>
      <c r="M12" s="11">
        <f t="shared" ref="M12" si="8">N12-L12</f>
        <v>-3012</v>
      </c>
      <c r="N12" s="10">
        <v>44064</v>
      </c>
    </row>
    <row r="13" spans="1:14" x14ac:dyDescent="0.2">
      <c r="A13" s="1" t="s">
        <v>58</v>
      </c>
      <c r="B13" s="10">
        <v>23839</v>
      </c>
      <c r="C13" s="11">
        <f t="shared" si="0"/>
        <v>3237</v>
      </c>
      <c r="D13" s="10">
        <v>27076</v>
      </c>
      <c r="E13" s="11">
        <f t="shared" si="0"/>
        <v>-576</v>
      </c>
      <c r="F13" s="10">
        <v>26500</v>
      </c>
      <c r="G13" s="11">
        <f t="shared" ref="G13" si="9">H13-F13</f>
        <v>-6000</v>
      </c>
      <c r="H13" s="10">
        <v>20500</v>
      </c>
      <c r="I13" s="11">
        <f t="shared" ref="I13" si="10">J13-H13</f>
        <v>-3227</v>
      </c>
      <c r="J13" s="10">
        <v>17273</v>
      </c>
      <c r="K13" s="11">
        <f t="shared" ref="K13" si="11">L13-J13</f>
        <v>-673</v>
      </c>
      <c r="L13" s="10">
        <v>16600</v>
      </c>
      <c r="M13" s="11">
        <f t="shared" ref="M13" si="12">N13-L13</f>
        <v>5610</v>
      </c>
      <c r="N13" s="10">
        <v>22210</v>
      </c>
    </row>
    <row r="14" spans="1:14" x14ac:dyDescent="0.2">
      <c r="A14" s="1" t="s">
        <v>31</v>
      </c>
      <c r="B14" s="10">
        <v>29313</v>
      </c>
      <c r="C14" s="11">
        <f t="shared" si="0"/>
        <v>1745</v>
      </c>
      <c r="D14" s="10">
        <v>31058</v>
      </c>
      <c r="E14" s="11">
        <f t="shared" si="0"/>
        <v>6025</v>
      </c>
      <c r="F14" s="10">
        <v>37083</v>
      </c>
      <c r="G14" s="11">
        <f t="shared" ref="G14" si="13">H14-F14</f>
        <v>-4000</v>
      </c>
      <c r="H14" s="10">
        <v>33083</v>
      </c>
      <c r="I14" s="11">
        <f t="shared" ref="I14" si="14">J14-H14</f>
        <v>-16611</v>
      </c>
      <c r="J14" s="10">
        <v>16472</v>
      </c>
      <c r="K14" s="11">
        <f t="shared" ref="K14" si="15">L14-J14</f>
        <v>153</v>
      </c>
      <c r="L14" s="10">
        <v>16625</v>
      </c>
      <c r="M14" s="11">
        <f t="shared" ref="M14" si="16">N14-L14</f>
        <v>13387</v>
      </c>
      <c r="N14" s="10">
        <v>30012</v>
      </c>
    </row>
    <row r="15" spans="1:14" x14ac:dyDescent="0.2">
      <c r="A15" s="1" t="s">
        <v>32</v>
      </c>
      <c r="B15" s="10">
        <v>16523</v>
      </c>
      <c r="C15" s="11">
        <f t="shared" si="0"/>
        <v>-6357</v>
      </c>
      <c r="D15" s="10">
        <v>10166</v>
      </c>
      <c r="E15" s="11">
        <f t="shared" si="0"/>
        <v>1584</v>
      </c>
      <c r="F15" s="10">
        <v>11750</v>
      </c>
      <c r="G15" s="11">
        <f t="shared" ref="G15:G16" si="17">H15-F15</f>
        <v>1583</v>
      </c>
      <c r="H15" s="10">
        <v>13333</v>
      </c>
      <c r="I15" s="11">
        <f t="shared" ref="I15:I16" si="18">J15-H15</f>
        <v>-1130</v>
      </c>
      <c r="J15" s="10">
        <v>12203</v>
      </c>
      <c r="K15" s="11">
        <f t="shared" ref="K15" si="19">L15-J15</f>
        <v>-5703</v>
      </c>
      <c r="L15" s="10">
        <v>6500</v>
      </c>
      <c r="M15" s="11">
        <f t="shared" ref="M15" si="20">N15-L15</f>
        <v>7548</v>
      </c>
      <c r="N15" s="10">
        <v>14048</v>
      </c>
    </row>
    <row r="16" spans="1:14" x14ac:dyDescent="0.2">
      <c r="A16" s="1" t="s">
        <v>48</v>
      </c>
      <c r="B16" s="10">
        <v>0</v>
      </c>
      <c r="C16" s="11">
        <f t="shared" si="0"/>
        <v>0</v>
      </c>
      <c r="D16" s="10">
        <v>0</v>
      </c>
      <c r="E16" s="11">
        <f t="shared" si="0"/>
        <v>0</v>
      </c>
      <c r="F16" s="10">
        <v>0</v>
      </c>
      <c r="G16" s="11">
        <f t="shared" si="17"/>
        <v>0</v>
      </c>
      <c r="H16" s="10">
        <v>0</v>
      </c>
      <c r="I16" s="11">
        <f t="shared" si="18"/>
        <v>2862</v>
      </c>
      <c r="J16" s="10">
        <v>2862</v>
      </c>
      <c r="K16" s="11">
        <f t="shared" ref="K16" si="21">L16-J16</f>
        <v>-612</v>
      </c>
      <c r="L16" s="10">
        <v>2250</v>
      </c>
      <c r="M16" s="11">
        <f t="shared" ref="M16" si="22">N16-L16</f>
        <v>649</v>
      </c>
      <c r="N16" s="10">
        <v>2899</v>
      </c>
    </row>
    <row r="17" spans="1:14" x14ac:dyDescent="0.2">
      <c r="A17" s="1" t="s">
        <v>33</v>
      </c>
      <c r="B17" s="10">
        <v>8550</v>
      </c>
      <c r="C17" s="11">
        <f t="shared" si="0"/>
        <v>-550</v>
      </c>
      <c r="D17" s="10">
        <v>8000</v>
      </c>
      <c r="E17" s="11">
        <f t="shared" si="0"/>
        <v>-8000</v>
      </c>
      <c r="F17" s="10">
        <v>0</v>
      </c>
      <c r="G17" s="11">
        <f t="shared" ref="G17" si="23">H17-F17</f>
        <v>1250</v>
      </c>
      <c r="H17" s="10">
        <v>1250</v>
      </c>
      <c r="I17" s="11">
        <f t="shared" ref="I17" si="24">J17-H17</f>
        <v>3096</v>
      </c>
      <c r="J17" s="10">
        <v>4346</v>
      </c>
      <c r="K17" s="11">
        <f t="shared" ref="K17" si="25">L17-J17</f>
        <v>401</v>
      </c>
      <c r="L17" s="10">
        <v>4747</v>
      </c>
      <c r="M17" s="11">
        <f t="shared" ref="M17" si="26">N17-L17</f>
        <v>1386</v>
      </c>
      <c r="N17" s="10">
        <v>6133</v>
      </c>
    </row>
    <row r="18" spans="1:14" x14ac:dyDescent="0.2">
      <c r="A18" s="1" t="s">
        <v>34</v>
      </c>
      <c r="B18" s="10">
        <v>8617</v>
      </c>
      <c r="C18" s="11">
        <f t="shared" si="0"/>
        <v>291</v>
      </c>
      <c r="D18" s="10">
        <v>8908</v>
      </c>
      <c r="E18" s="11">
        <f t="shared" si="0"/>
        <v>21787</v>
      </c>
      <c r="F18" s="10">
        <v>30695</v>
      </c>
      <c r="G18" s="11">
        <f t="shared" ref="G18" si="27">H18-F18</f>
        <v>0</v>
      </c>
      <c r="H18" s="10">
        <v>30695</v>
      </c>
      <c r="I18" s="11">
        <f t="shared" ref="I18" si="28">J18-H18</f>
        <v>-22645</v>
      </c>
      <c r="J18" s="10">
        <v>8050</v>
      </c>
      <c r="K18" s="11">
        <f t="shared" ref="K18" si="29">L18-J18</f>
        <v>328</v>
      </c>
      <c r="L18" s="10">
        <v>8378</v>
      </c>
      <c r="M18" s="11">
        <f t="shared" ref="M18" si="30">N18-L18</f>
        <v>2123</v>
      </c>
      <c r="N18" s="10">
        <v>10501</v>
      </c>
    </row>
    <row r="19" spans="1:14" x14ac:dyDescent="0.2">
      <c r="A19" s="1" t="s">
        <v>35</v>
      </c>
      <c r="B19" s="10">
        <v>22160</v>
      </c>
      <c r="C19" s="11">
        <f t="shared" si="0"/>
        <v>5000</v>
      </c>
      <c r="D19" s="10">
        <v>27160</v>
      </c>
      <c r="E19" s="11">
        <f t="shared" si="0"/>
        <v>-23000</v>
      </c>
      <c r="F19" s="10">
        <v>4160</v>
      </c>
      <c r="G19" s="11">
        <f t="shared" ref="G19" si="31">H19-F19</f>
        <v>1520</v>
      </c>
      <c r="H19" s="10">
        <v>5680</v>
      </c>
      <c r="I19" s="11">
        <f t="shared" ref="I19" si="32">J19-H19</f>
        <v>-2570</v>
      </c>
      <c r="J19" s="10">
        <v>3110</v>
      </c>
      <c r="K19" s="11">
        <f t="shared" ref="K19" si="33">L19-J19</f>
        <v>390</v>
      </c>
      <c r="L19" s="10">
        <v>3500</v>
      </c>
      <c r="M19" s="11">
        <f t="shared" ref="M19" si="34">N19-L19</f>
        <v>3784</v>
      </c>
      <c r="N19" s="10">
        <v>7284</v>
      </c>
    </row>
    <row r="20" spans="1:14" x14ac:dyDescent="0.2">
      <c r="A20" s="1" t="s">
        <v>36</v>
      </c>
      <c r="B20" s="10">
        <v>62726</v>
      </c>
      <c r="C20" s="11">
        <f t="shared" si="0"/>
        <v>-40726</v>
      </c>
      <c r="D20" s="10">
        <v>22000</v>
      </c>
      <c r="E20" s="11">
        <f t="shared" si="0"/>
        <v>135999</v>
      </c>
      <c r="F20" s="10">
        <v>157999</v>
      </c>
      <c r="G20" s="12">
        <f t="shared" ref="G20" si="35">H20-F20</f>
        <v>-136999</v>
      </c>
      <c r="H20" s="10">
        <v>21000</v>
      </c>
      <c r="I20" s="11">
        <f t="shared" ref="I20" si="36">J20-H20</f>
        <v>30921</v>
      </c>
      <c r="J20" s="10">
        <v>51921</v>
      </c>
      <c r="K20" s="11">
        <f t="shared" ref="K20" si="37">L20-J20</f>
        <v>8</v>
      </c>
      <c r="L20" s="10">
        <v>51929</v>
      </c>
      <c r="M20" s="11">
        <f t="shared" ref="M20" si="38">N20-L20</f>
        <v>15070</v>
      </c>
      <c r="N20" s="10">
        <v>66999</v>
      </c>
    </row>
    <row r="21" spans="1:14" x14ac:dyDescent="0.2">
      <c r="A21" s="1" t="s">
        <v>37</v>
      </c>
      <c r="B21" s="10">
        <v>11322</v>
      </c>
      <c r="C21" s="11">
        <f t="shared" si="0"/>
        <v>2278</v>
      </c>
      <c r="D21" s="10">
        <v>13600</v>
      </c>
      <c r="E21" s="11">
        <f t="shared" si="0"/>
        <v>0</v>
      </c>
      <c r="F21" s="10">
        <v>13600</v>
      </c>
      <c r="G21" s="11">
        <f t="shared" ref="G21" si="39">H21-F21</f>
        <v>3000</v>
      </c>
      <c r="H21" s="10">
        <v>16600</v>
      </c>
      <c r="I21" s="11">
        <f t="shared" ref="I21" si="40">J21-H21</f>
        <v>1054</v>
      </c>
      <c r="J21" s="10">
        <v>17654</v>
      </c>
      <c r="K21" s="11">
        <f t="shared" ref="K21" si="41">L21-J21</f>
        <v>-2654</v>
      </c>
      <c r="L21" s="10">
        <v>15000</v>
      </c>
      <c r="M21" s="11">
        <f t="shared" ref="M21" si="42">N21-L21</f>
        <v>4189</v>
      </c>
      <c r="N21" s="10">
        <v>19189</v>
      </c>
    </row>
    <row r="22" spans="1:14" x14ac:dyDescent="0.2">
      <c r="A22" s="1" t="s">
        <v>53</v>
      </c>
      <c r="B22" s="10">
        <v>10527</v>
      </c>
      <c r="C22" s="11">
        <f t="shared" si="0"/>
        <v>-4361</v>
      </c>
      <c r="D22" s="10">
        <v>6166</v>
      </c>
      <c r="E22" s="11">
        <f t="shared" si="0"/>
        <v>9734</v>
      </c>
      <c r="F22" s="10">
        <v>15900</v>
      </c>
      <c r="G22" s="11">
        <f t="shared" ref="G22:G23" si="43">H22-F22</f>
        <v>7200</v>
      </c>
      <c r="H22" s="10">
        <v>23100</v>
      </c>
      <c r="I22" s="11">
        <f t="shared" ref="I22:I23" si="44">J22-H22</f>
        <v>530</v>
      </c>
      <c r="J22" s="10">
        <v>23630</v>
      </c>
      <c r="K22" s="11">
        <f t="shared" ref="K22" si="45">L22-J22</f>
        <v>470</v>
      </c>
      <c r="L22" s="10">
        <v>24100</v>
      </c>
      <c r="M22" s="11">
        <f t="shared" ref="M22" si="46">N22-L22</f>
        <v>9020</v>
      </c>
      <c r="N22" s="10">
        <v>33120</v>
      </c>
    </row>
    <row r="23" spans="1:14" x14ac:dyDescent="0.2">
      <c r="A23" s="1" t="s">
        <v>46</v>
      </c>
      <c r="B23" s="10">
        <v>0</v>
      </c>
      <c r="C23" s="11">
        <f t="shared" si="0"/>
        <v>0</v>
      </c>
      <c r="D23" s="10">
        <v>0</v>
      </c>
      <c r="E23" s="11">
        <f t="shared" si="0"/>
        <v>0</v>
      </c>
      <c r="F23" s="10">
        <v>0</v>
      </c>
      <c r="G23" s="11">
        <f t="shared" si="43"/>
        <v>7500</v>
      </c>
      <c r="H23" s="10">
        <v>7500</v>
      </c>
      <c r="I23" s="11">
        <f t="shared" si="44"/>
        <v>-7500</v>
      </c>
      <c r="J23" s="10">
        <v>0</v>
      </c>
      <c r="K23" s="11">
        <f t="shared" ref="K23" si="47">L23-J23</f>
        <v>0</v>
      </c>
      <c r="L23" s="10">
        <v>0</v>
      </c>
      <c r="M23" s="11">
        <f t="shared" ref="M23" si="48">N23-L23</f>
        <v>11809</v>
      </c>
      <c r="N23" s="10">
        <v>11809</v>
      </c>
    </row>
    <row r="24" spans="1:14" x14ac:dyDescent="0.2">
      <c r="A24" s="1" t="s">
        <v>38</v>
      </c>
      <c r="B24" s="10">
        <v>0</v>
      </c>
      <c r="C24" s="11">
        <f t="shared" si="0"/>
        <v>0</v>
      </c>
      <c r="D24" s="10">
        <v>0</v>
      </c>
      <c r="E24" s="11">
        <f t="shared" si="0"/>
        <v>7500</v>
      </c>
      <c r="F24" s="10">
        <v>7500</v>
      </c>
      <c r="G24" s="11">
        <f t="shared" ref="G24" si="49">H24-F24</f>
        <v>-7500</v>
      </c>
      <c r="H24" s="10">
        <v>0</v>
      </c>
      <c r="I24" s="11">
        <f t="shared" ref="I24" si="50">J24-H24</f>
        <v>8900</v>
      </c>
      <c r="J24" s="10">
        <v>8900</v>
      </c>
      <c r="K24" s="11">
        <f t="shared" ref="K24" si="51">L24-J24</f>
        <v>760</v>
      </c>
      <c r="L24" s="10">
        <v>9660</v>
      </c>
      <c r="M24" s="11">
        <f t="shared" ref="M24" si="52">N24-L24</f>
        <v>-9660</v>
      </c>
      <c r="N24" s="10">
        <v>0</v>
      </c>
    </row>
    <row r="25" spans="1:14" x14ac:dyDescent="0.2">
      <c r="A25" s="1" t="s">
        <v>42</v>
      </c>
      <c r="B25" s="10">
        <v>0</v>
      </c>
      <c r="C25" s="11">
        <f t="shared" si="0"/>
        <v>438950</v>
      </c>
      <c r="D25" s="10">
        <v>438950</v>
      </c>
      <c r="E25" s="11">
        <f t="shared" si="0"/>
        <v>-438950</v>
      </c>
      <c r="F25" s="10">
        <v>0</v>
      </c>
      <c r="G25" s="11">
        <f t="shared" ref="G25:G26" si="53">H25-F25</f>
        <v>0</v>
      </c>
      <c r="H25" s="10">
        <v>0</v>
      </c>
      <c r="I25" s="11">
        <f t="shared" ref="I25:I26" si="54">J25-H25</f>
        <v>0</v>
      </c>
      <c r="J25" s="10">
        <v>0</v>
      </c>
      <c r="K25" s="11">
        <f t="shared" ref="K25" si="55">L25-J25</f>
        <v>0</v>
      </c>
      <c r="L25" s="10">
        <v>0</v>
      </c>
      <c r="M25" s="11">
        <f t="shared" ref="M25" si="56">N25-L25</f>
        <v>0</v>
      </c>
      <c r="N25" s="10">
        <v>0</v>
      </c>
    </row>
    <row r="26" spans="1:14" x14ac:dyDescent="0.2">
      <c r="A26" s="1" t="s">
        <v>59</v>
      </c>
      <c r="B26" s="10">
        <v>0</v>
      </c>
      <c r="C26" s="11">
        <f t="shared" si="0"/>
        <v>0</v>
      </c>
      <c r="D26" s="10">
        <v>0</v>
      </c>
      <c r="E26" s="11">
        <f t="shared" si="0"/>
        <v>0</v>
      </c>
      <c r="F26" s="10">
        <v>0</v>
      </c>
      <c r="G26" s="11">
        <f t="shared" si="53"/>
        <v>0</v>
      </c>
      <c r="H26" s="10">
        <v>0</v>
      </c>
      <c r="I26" s="11">
        <f t="shared" si="54"/>
        <v>0</v>
      </c>
      <c r="J26" s="10">
        <v>0</v>
      </c>
      <c r="K26" s="11">
        <f t="shared" ref="K26" si="57">L26-J26</f>
        <v>0</v>
      </c>
      <c r="L26" s="10">
        <v>0</v>
      </c>
      <c r="M26" s="11">
        <f t="shared" ref="M26" si="58">N26-L26</f>
        <v>0</v>
      </c>
      <c r="N26" s="10">
        <v>0</v>
      </c>
    </row>
    <row r="27" spans="1:14" x14ac:dyDescent="0.2">
      <c r="B27" s="8"/>
      <c r="D27" s="10"/>
      <c r="F27" s="10"/>
      <c r="H27" s="10"/>
      <c r="J27" s="10"/>
      <c r="L27" s="10"/>
      <c r="N27" s="10"/>
    </row>
    <row r="28" spans="1:14" ht="12.75" thickBot="1" x14ac:dyDescent="0.25">
      <c r="A28" s="1" t="s">
        <v>39</v>
      </c>
      <c r="B28" s="15">
        <f t="shared" ref="B28:N28" si="59">SUM(B8:B26)</f>
        <v>482243</v>
      </c>
      <c r="C28" s="55">
        <f t="shared" si="59"/>
        <v>396127</v>
      </c>
      <c r="D28" s="15">
        <f t="shared" si="59"/>
        <v>878370</v>
      </c>
      <c r="E28" s="20">
        <f t="shared" si="59"/>
        <v>-186734</v>
      </c>
      <c r="F28" s="15">
        <f t="shared" si="59"/>
        <v>691636</v>
      </c>
      <c r="G28" s="20">
        <f t="shared" si="59"/>
        <v>-318335</v>
      </c>
      <c r="H28" s="15">
        <f t="shared" si="59"/>
        <v>373301</v>
      </c>
      <c r="I28" s="55">
        <f t="shared" si="59"/>
        <v>-51713</v>
      </c>
      <c r="J28" s="15">
        <f t="shared" si="59"/>
        <v>326724</v>
      </c>
      <c r="K28" s="55">
        <f t="shared" si="59"/>
        <v>-739</v>
      </c>
      <c r="L28" s="15">
        <f t="shared" si="59"/>
        <v>326099</v>
      </c>
      <c r="M28" s="55">
        <f t="shared" si="59"/>
        <v>72723</v>
      </c>
      <c r="N28" s="15">
        <f t="shared" si="59"/>
        <v>402001</v>
      </c>
    </row>
    <row r="29" spans="1:14" ht="12.75" thickTop="1" x14ac:dyDescent="0.2">
      <c r="B29" s="8"/>
    </row>
    <row r="30" spans="1:14" x14ac:dyDescent="0.2">
      <c r="L30" s="21"/>
    </row>
  </sheetData>
  <pageMargins left="0.7" right="0.7" top="0.75" bottom="0.75" header="0.3" footer="0.3"/>
  <pageSetup scale="6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FB0B-6B43-9B4F-AE72-B13A78B9FB02}">
  <sheetPr>
    <pageSetUpPr fitToPage="1"/>
  </sheetPr>
  <dimension ref="A1:P31"/>
  <sheetViews>
    <sheetView tabSelected="1" zoomScaleNormal="100" workbookViewId="0"/>
  </sheetViews>
  <sheetFormatPr defaultColWidth="11" defaultRowHeight="12" x14ac:dyDescent="0.2"/>
  <cols>
    <col min="1" max="1" width="21.625" style="1" customWidth="1"/>
    <col min="2" max="2" width="12.5" style="1" bestFit="1" customWidth="1"/>
    <col min="3" max="3" width="11.625" style="1" bestFit="1" customWidth="1"/>
    <col min="4" max="4" width="11.5" style="1" bestFit="1" customWidth="1"/>
    <col min="5" max="5" width="11.875" style="1" customWidth="1"/>
    <col min="6" max="6" width="11.5" style="1" bestFit="1" customWidth="1"/>
    <col min="7" max="7" width="10.875" style="1" customWidth="1"/>
    <col min="8" max="8" width="11.5" style="1" bestFit="1" customWidth="1"/>
    <col min="9" max="9" width="12.125" style="1" bestFit="1" customWidth="1"/>
    <col min="10" max="10" width="11.5" style="1" bestFit="1" customWidth="1"/>
    <col min="11" max="11" width="12.125" style="1" bestFit="1" customWidth="1"/>
    <col min="12" max="12" width="11.875" style="1" bestFit="1" customWidth="1"/>
    <col min="13" max="13" width="11" style="1"/>
    <col min="14" max="14" width="11.5" style="1" bestFit="1" customWidth="1"/>
    <col min="15" max="15" width="11" style="1"/>
    <col min="16" max="16" width="11.5" style="1" bestFit="1" customWidth="1"/>
    <col min="17" max="16384" width="11" style="1"/>
  </cols>
  <sheetData>
    <row r="1" spans="1:16" x14ac:dyDescent="0.2">
      <c r="E1" s="2" t="s">
        <v>0</v>
      </c>
    </row>
    <row r="2" spans="1:16" x14ac:dyDescent="0.2">
      <c r="E2" s="2" t="s">
        <v>52</v>
      </c>
    </row>
    <row r="3" spans="1:16" x14ac:dyDescent="0.2">
      <c r="E3" s="2" t="s">
        <v>51</v>
      </c>
    </row>
    <row r="5" spans="1:16" x14ac:dyDescent="0.2">
      <c r="O5" s="3" t="s">
        <v>54</v>
      </c>
    </row>
    <row r="6" spans="1:16" x14ac:dyDescent="0.2">
      <c r="A6" s="4" t="s">
        <v>26</v>
      </c>
      <c r="B6" s="5">
        <v>41639</v>
      </c>
      <c r="C6" s="56" t="s">
        <v>41</v>
      </c>
      <c r="D6" s="5">
        <v>42004</v>
      </c>
      <c r="E6" s="56" t="s">
        <v>43</v>
      </c>
      <c r="F6" s="5">
        <v>42369</v>
      </c>
      <c r="G6" s="56" t="s">
        <v>44</v>
      </c>
      <c r="H6" s="5">
        <v>42735</v>
      </c>
      <c r="I6" s="56" t="s">
        <v>45</v>
      </c>
      <c r="J6" s="5">
        <v>43100</v>
      </c>
      <c r="K6" s="56" t="s">
        <v>49</v>
      </c>
      <c r="L6" s="5">
        <v>43465</v>
      </c>
      <c r="M6" s="56" t="s">
        <v>50</v>
      </c>
      <c r="N6" s="5">
        <v>43830</v>
      </c>
      <c r="O6" s="3" t="s">
        <v>55</v>
      </c>
      <c r="P6" s="5"/>
    </row>
    <row r="7" spans="1:16" x14ac:dyDescent="0.2">
      <c r="O7" s="6"/>
    </row>
    <row r="8" spans="1:16" x14ac:dyDescent="0.2">
      <c r="A8" s="1" t="s">
        <v>27</v>
      </c>
      <c r="B8" s="7">
        <v>267945</v>
      </c>
      <c r="C8" s="8">
        <f>D8-B8</f>
        <v>12055</v>
      </c>
      <c r="D8" s="7">
        <v>280000</v>
      </c>
      <c r="E8" s="8">
        <f>F8-D8</f>
        <v>0</v>
      </c>
      <c r="F8" s="7">
        <v>280000</v>
      </c>
      <c r="G8" s="8">
        <f>H8-F8</f>
        <v>0</v>
      </c>
      <c r="H8" s="7">
        <v>280000</v>
      </c>
      <c r="I8" s="8">
        <f>J8-H8</f>
        <v>-50644</v>
      </c>
      <c r="J8" s="7">
        <v>229356</v>
      </c>
      <c r="K8" s="8">
        <f>L8-J8</f>
        <v>0</v>
      </c>
      <c r="L8" s="7">
        <v>229356</v>
      </c>
      <c r="M8" s="8">
        <f>N8-L8</f>
        <v>0</v>
      </c>
      <c r="N8" s="7">
        <v>229356</v>
      </c>
      <c r="O8" s="9">
        <f>N8-B8</f>
        <v>-38589</v>
      </c>
      <c r="P8" s="7"/>
    </row>
    <row r="9" spans="1:16" x14ac:dyDescent="0.2">
      <c r="A9" s="1" t="s">
        <v>28</v>
      </c>
      <c r="B9" s="10">
        <v>152892</v>
      </c>
      <c r="C9" s="11">
        <f>D9-B9</f>
        <v>-5392</v>
      </c>
      <c r="D9" s="10">
        <v>147500</v>
      </c>
      <c r="E9" s="11">
        <f>F9-D9</f>
        <v>107000</v>
      </c>
      <c r="F9" s="10">
        <v>254500</v>
      </c>
      <c r="G9" s="11">
        <f>H9-F9</f>
        <v>0</v>
      </c>
      <c r="H9" s="10">
        <v>254500</v>
      </c>
      <c r="I9" s="11">
        <f>J9-H9</f>
        <v>-27000</v>
      </c>
      <c r="J9" s="10">
        <v>227500</v>
      </c>
      <c r="K9" s="11">
        <f>L9-J9</f>
        <v>-14425</v>
      </c>
      <c r="L9" s="10">
        <v>213075</v>
      </c>
      <c r="M9" s="11">
        <f>N9-L9</f>
        <v>0</v>
      </c>
      <c r="N9" s="10">
        <v>213075</v>
      </c>
      <c r="O9" s="12">
        <f>N9-B9</f>
        <v>60183</v>
      </c>
      <c r="P9" s="10"/>
    </row>
    <row r="10" spans="1:16" x14ac:dyDescent="0.2">
      <c r="A10" s="1" t="s">
        <v>47</v>
      </c>
      <c r="B10" s="10">
        <v>0</v>
      </c>
      <c r="C10" s="11"/>
      <c r="D10" s="10">
        <v>0</v>
      </c>
      <c r="E10" s="11"/>
      <c r="F10" s="10">
        <v>0</v>
      </c>
      <c r="G10" s="11"/>
      <c r="H10" s="10">
        <v>0</v>
      </c>
      <c r="I10" s="11">
        <f>J10-H10</f>
        <v>22038</v>
      </c>
      <c r="J10" s="10">
        <v>22038</v>
      </c>
      <c r="K10" s="11"/>
      <c r="L10" s="10">
        <v>22038</v>
      </c>
      <c r="M10" s="11"/>
      <c r="N10" s="10">
        <v>22038</v>
      </c>
      <c r="O10" s="12">
        <f t="shared" ref="O10:O26" si="0">N10-B10</f>
        <v>22038</v>
      </c>
      <c r="P10" s="10"/>
    </row>
    <row r="11" spans="1:16" x14ac:dyDescent="0.2">
      <c r="A11" s="1" t="s">
        <v>29</v>
      </c>
      <c r="B11" s="10">
        <v>124375</v>
      </c>
      <c r="C11" s="11">
        <f t="shared" ref="C11:E26" si="1">D11-B11</f>
        <v>8125</v>
      </c>
      <c r="D11" s="10">
        <v>132500</v>
      </c>
      <c r="E11" s="11">
        <f t="shared" si="1"/>
        <v>0</v>
      </c>
      <c r="F11" s="10">
        <v>132500</v>
      </c>
      <c r="G11" s="11">
        <f t="shared" ref="G11:G26" si="2">H11-F11</f>
        <v>0</v>
      </c>
      <c r="H11" s="10">
        <v>132500</v>
      </c>
      <c r="I11" s="11">
        <f t="shared" ref="I11:I26" si="3">J11-H11</f>
        <v>4500</v>
      </c>
      <c r="J11" s="10">
        <v>137000</v>
      </c>
      <c r="K11" s="11">
        <f t="shared" ref="K11:K26" si="4">L11-J11</f>
        <v>1500</v>
      </c>
      <c r="L11" s="10">
        <v>138500</v>
      </c>
      <c r="M11" s="13">
        <f t="shared" ref="M11:M26" si="5">N11-L11</f>
        <v>300000</v>
      </c>
      <c r="N11" s="10">
        <v>438500</v>
      </c>
      <c r="O11" s="14">
        <f t="shared" si="0"/>
        <v>314125</v>
      </c>
      <c r="P11" s="10" t="s">
        <v>56</v>
      </c>
    </row>
    <row r="12" spans="1:16" x14ac:dyDescent="0.2">
      <c r="A12" s="1" t="s">
        <v>30</v>
      </c>
      <c r="B12" s="10">
        <v>120100</v>
      </c>
      <c r="C12" s="11">
        <f t="shared" si="1"/>
        <v>104400</v>
      </c>
      <c r="D12" s="10">
        <v>224500</v>
      </c>
      <c r="E12" s="11">
        <f t="shared" si="1"/>
        <v>59200</v>
      </c>
      <c r="F12" s="10">
        <v>283700</v>
      </c>
      <c r="G12" s="11">
        <f t="shared" si="2"/>
        <v>32000</v>
      </c>
      <c r="H12" s="10">
        <v>315700</v>
      </c>
      <c r="I12" s="11">
        <f t="shared" si="3"/>
        <v>-241200</v>
      </c>
      <c r="J12" s="10">
        <v>74500</v>
      </c>
      <c r="K12" s="13">
        <f t="shared" si="4"/>
        <v>157000</v>
      </c>
      <c r="L12" s="10">
        <v>231500</v>
      </c>
      <c r="M12" s="11">
        <f t="shared" si="5"/>
        <v>0</v>
      </c>
      <c r="N12" s="10">
        <v>231500</v>
      </c>
      <c r="O12" s="14">
        <f t="shared" si="0"/>
        <v>111400</v>
      </c>
      <c r="P12" s="10" t="s">
        <v>56</v>
      </c>
    </row>
    <row r="13" spans="1:16" x14ac:dyDescent="0.2">
      <c r="A13" s="1" t="s">
        <v>58</v>
      </c>
      <c r="B13" s="10">
        <v>83470</v>
      </c>
      <c r="C13" s="11">
        <f t="shared" si="1"/>
        <v>3330</v>
      </c>
      <c r="D13" s="10">
        <v>86800</v>
      </c>
      <c r="E13" s="11">
        <f t="shared" si="1"/>
        <v>22000</v>
      </c>
      <c r="F13" s="10">
        <v>108800</v>
      </c>
      <c r="G13" s="11">
        <f t="shared" si="2"/>
        <v>0</v>
      </c>
      <c r="H13" s="10">
        <v>108800</v>
      </c>
      <c r="I13" s="11">
        <f t="shared" si="3"/>
        <v>100500</v>
      </c>
      <c r="J13" s="10">
        <v>209300</v>
      </c>
      <c r="K13" s="13">
        <f t="shared" si="4"/>
        <v>-121500</v>
      </c>
      <c r="L13" s="10">
        <v>87800</v>
      </c>
      <c r="M13" s="11">
        <f t="shared" si="5"/>
        <v>0</v>
      </c>
      <c r="N13" s="10">
        <v>87800</v>
      </c>
      <c r="O13" s="12">
        <f t="shared" si="0"/>
        <v>4330</v>
      </c>
      <c r="P13" s="10"/>
    </row>
    <row r="14" spans="1:16" x14ac:dyDescent="0.2">
      <c r="A14" s="1" t="s">
        <v>31</v>
      </c>
      <c r="B14" s="10">
        <v>97500</v>
      </c>
      <c r="C14" s="11">
        <f t="shared" si="1"/>
        <v>-25000</v>
      </c>
      <c r="D14" s="10">
        <v>72500</v>
      </c>
      <c r="E14" s="11">
        <f t="shared" si="1"/>
        <v>0</v>
      </c>
      <c r="F14" s="10">
        <v>72500</v>
      </c>
      <c r="G14" s="11">
        <f t="shared" si="2"/>
        <v>0</v>
      </c>
      <c r="H14" s="10">
        <v>72500</v>
      </c>
      <c r="I14" s="11">
        <f t="shared" si="3"/>
        <v>31500</v>
      </c>
      <c r="J14" s="10">
        <v>104000</v>
      </c>
      <c r="K14" s="11">
        <f t="shared" si="4"/>
        <v>0</v>
      </c>
      <c r="L14" s="10">
        <v>104000</v>
      </c>
      <c r="M14" s="11">
        <f t="shared" si="5"/>
        <v>0</v>
      </c>
      <c r="N14" s="10">
        <v>104000</v>
      </c>
      <c r="O14" s="12">
        <f t="shared" si="0"/>
        <v>6500</v>
      </c>
      <c r="P14" s="10"/>
    </row>
    <row r="15" spans="1:16" x14ac:dyDescent="0.2">
      <c r="A15" s="1" t="s">
        <v>32</v>
      </c>
      <c r="B15" s="10">
        <v>31100</v>
      </c>
      <c r="C15" s="11">
        <f t="shared" si="1"/>
        <v>-6600</v>
      </c>
      <c r="D15" s="10">
        <v>24500</v>
      </c>
      <c r="E15" s="11">
        <f t="shared" si="1"/>
        <v>2500</v>
      </c>
      <c r="F15" s="10">
        <v>27000</v>
      </c>
      <c r="G15" s="11">
        <f t="shared" si="2"/>
        <v>0</v>
      </c>
      <c r="H15" s="10">
        <v>27000</v>
      </c>
      <c r="I15" s="11">
        <f t="shared" si="3"/>
        <v>5500</v>
      </c>
      <c r="J15" s="10">
        <v>32500</v>
      </c>
      <c r="K15" s="11">
        <f t="shared" si="4"/>
        <v>6500</v>
      </c>
      <c r="L15" s="10">
        <v>39000</v>
      </c>
      <c r="M15" s="11">
        <f t="shared" si="5"/>
        <v>0</v>
      </c>
      <c r="N15" s="10">
        <v>39000</v>
      </c>
      <c r="O15" s="12">
        <f t="shared" si="0"/>
        <v>7900</v>
      </c>
      <c r="P15" s="10"/>
    </row>
    <row r="16" spans="1:16" x14ac:dyDescent="0.2">
      <c r="A16" s="1" t="s">
        <v>48</v>
      </c>
      <c r="B16" s="10">
        <v>0</v>
      </c>
      <c r="C16" s="11">
        <f t="shared" si="1"/>
        <v>0</v>
      </c>
      <c r="D16" s="10">
        <v>0</v>
      </c>
      <c r="E16" s="11">
        <f t="shared" si="1"/>
        <v>0</v>
      </c>
      <c r="F16" s="10">
        <v>0</v>
      </c>
      <c r="G16" s="11">
        <f t="shared" si="2"/>
        <v>0</v>
      </c>
      <c r="H16" s="10">
        <v>0</v>
      </c>
      <c r="I16" s="11">
        <f t="shared" si="3"/>
        <v>59000</v>
      </c>
      <c r="J16" s="10">
        <v>59000</v>
      </c>
      <c r="K16" s="11">
        <f t="shared" si="4"/>
        <v>-47500</v>
      </c>
      <c r="L16" s="10">
        <v>11500</v>
      </c>
      <c r="M16" s="11">
        <f t="shared" si="5"/>
        <v>0</v>
      </c>
      <c r="N16" s="10">
        <v>11500</v>
      </c>
      <c r="O16" s="12">
        <f t="shared" si="0"/>
        <v>11500</v>
      </c>
      <c r="P16" s="10"/>
    </row>
    <row r="17" spans="1:16" x14ac:dyDescent="0.2">
      <c r="A17" s="1" t="s">
        <v>33</v>
      </c>
      <c r="B17" s="10">
        <v>9000</v>
      </c>
      <c r="C17" s="11">
        <f t="shared" si="1"/>
        <v>1000</v>
      </c>
      <c r="D17" s="10">
        <v>10000</v>
      </c>
      <c r="E17" s="11">
        <f t="shared" si="1"/>
        <v>-2500</v>
      </c>
      <c r="F17" s="10">
        <v>7500</v>
      </c>
      <c r="G17" s="11">
        <f t="shared" si="2"/>
        <v>0</v>
      </c>
      <c r="H17" s="10">
        <v>7500</v>
      </c>
      <c r="I17" s="11">
        <f t="shared" si="3"/>
        <v>1872</v>
      </c>
      <c r="J17" s="10">
        <v>9372</v>
      </c>
      <c r="K17" s="11">
        <f t="shared" si="4"/>
        <v>0</v>
      </c>
      <c r="L17" s="10">
        <v>9372</v>
      </c>
      <c r="M17" s="11">
        <f t="shared" si="5"/>
        <v>0</v>
      </c>
      <c r="N17" s="10">
        <v>9372</v>
      </c>
      <c r="O17" s="12">
        <f t="shared" si="0"/>
        <v>372</v>
      </c>
      <c r="P17" s="10"/>
    </row>
    <row r="18" spans="1:16" x14ac:dyDescent="0.2">
      <c r="A18" s="1" t="s">
        <v>34</v>
      </c>
      <c r="B18" s="10">
        <v>9950</v>
      </c>
      <c r="C18" s="11">
        <f t="shared" si="1"/>
        <v>1550</v>
      </c>
      <c r="D18" s="10">
        <v>11500</v>
      </c>
      <c r="E18" s="11">
        <f t="shared" si="1"/>
        <v>20000</v>
      </c>
      <c r="F18" s="10">
        <v>31500</v>
      </c>
      <c r="G18" s="11">
        <f t="shared" si="2"/>
        <v>75000</v>
      </c>
      <c r="H18" s="10">
        <v>106500</v>
      </c>
      <c r="I18" s="11">
        <f t="shared" si="3"/>
        <v>-53700</v>
      </c>
      <c r="J18" s="10">
        <v>52800</v>
      </c>
      <c r="K18" s="11">
        <f t="shared" si="4"/>
        <v>-34000</v>
      </c>
      <c r="L18" s="10">
        <v>18800</v>
      </c>
      <c r="M18" s="11">
        <f t="shared" si="5"/>
        <v>0</v>
      </c>
      <c r="N18" s="10">
        <v>18800</v>
      </c>
      <c r="O18" s="12">
        <f t="shared" si="0"/>
        <v>8850</v>
      </c>
      <c r="P18" s="10"/>
    </row>
    <row r="19" spans="1:16" x14ac:dyDescent="0.2">
      <c r="A19" s="1" t="s">
        <v>35</v>
      </c>
      <c r="B19" s="10">
        <v>27700</v>
      </c>
      <c r="C19" s="11">
        <f t="shared" si="1"/>
        <v>15000</v>
      </c>
      <c r="D19" s="10">
        <v>42700</v>
      </c>
      <c r="E19" s="11">
        <f t="shared" si="1"/>
        <v>0</v>
      </c>
      <c r="F19" s="10">
        <v>42700</v>
      </c>
      <c r="G19" s="11">
        <f t="shared" si="2"/>
        <v>0</v>
      </c>
      <c r="H19" s="10">
        <v>42700</v>
      </c>
      <c r="I19" s="11">
        <f t="shared" si="3"/>
        <v>-19700</v>
      </c>
      <c r="J19" s="10">
        <v>23000</v>
      </c>
      <c r="K19" s="11">
        <f t="shared" si="4"/>
        <v>-10000</v>
      </c>
      <c r="L19" s="10">
        <v>13000</v>
      </c>
      <c r="M19" s="11">
        <f t="shared" si="5"/>
        <v>0</v>
      </c>
      <c r="N19" s="10">
        <v>13000</v>
      </c>
      <c r="O19" s="12">
        <f t="shared" si="0"/>
        <v>-14700</v>
      </c>
      <c r="P19" s="10"/>
    </row>
    <row r="20" spans="1:16" x14ac:dyDescent="0.2">
      <c r="A20" s="1" t="s">
        <v>62</v>
      </c>
      <c r="B20" s="10">
        <v>149928</v>
      </c>
      <c r="C20" s="11">
        <f t="shared" si="1"/>
        <v>-44928</v>
      </c>
      <c r="D20" s="10">
        <v>105000</v>
      </c>
      <c r="E20" s="11">
        <f t="shared" si="1"/>
        <v>125000</v>
      </c>
      <c r="F20" s="10">
        <v>230000</v>
      </c>
      <c r="G20" s="11">
        <f t="shared" si="2"/>
        <v>0</v>
      </c>
      <c r="H20" s="10">
        <v>230000</v>
      </c>
      <c r="I20" s="11">
        <f t="shared" si="3"/>
        <v>-32006</v>
      </c>
      <c r="J20" s="10">
        <v>197994</v>
      </c>
      <c r="K20" s="11">
        <f t="shared" si="4"/>
        <v>10000</v>
      </c>
      <c r="L20" s="10">
        <v>207994</v>
      </c>
      <c r="M20" s="11">
        <f t="shared" si="5"/>
        <v>0</v>
      </c>
      <c r="N20" s="10">
        <v>207994</v>
      </c>
      <c r="O20" s="12">
        <f t="shared" si="0"/>
        <v>58066</v>
      </c>
      <c r="P20" s="10"/>
    </row>
    <row r="21" spans="1:16" x14ac:dyDescent="0.2">
      <c r="A21" s="1" t="s">
        <v>37</v>
      </c>
      <c r="B21" s="10">
        <v>52920</v>
      </c>
      <c r="C21" s="11">
        <f t="shared" si="1"/>
        <v>-3920</v>
      </c>
      <c r="D21" s="10">
        <v>49000</v>
      </c>
      <c r="E21" s="11">
        <f t="shared" si="1"/>
        <v>8500</v>
      </c>
      <c r="F21" s="10">
        <v>57500</v>
      </c>
      <c r="G21" s="11">
        <f t="shared" si="2"/>
        <v>0</v>
      </c>
      <c r="H21" s="10">
        <v>57500</v>
      </c>
      <c r="I21" s="11">
        <f t="shared" si="3"/>
        <v>6233</v>
      </c>
      <c r="J21" s="10">
        <v>63733</v>
      </c>
      <c r="K21" s="11">
        <f t="shared" si="4"/>
        <v>12400</v>
      </c>
      <c r="L21" s="10">
        <v>76133</v>
      </c>
      <c r="M21" s="11">
        <f t="shared" si="5"/>
        <v>0</v>
      </c>
      <c r="N21" s="10">
        <v>76133</v>
      </c>
      <c r="O21" s="12">
        <f t="shared" si="0"/>
        <v>23213</v>
      </c>
      <c r="P21" s="10"/>
    </row>
    <row r="22" spans="1:16" x14ac:dyDescent="0.2">
      <c r="A22" s="1" t="s">
        <v>53</v>
      </c>
      <c r="B22" s="10">
        <v>18450</v>
      </c>
      <c r="C22" s="11">
        <f t="shared" si="1"/>
        <v>43050</v>
      </c>
      <c r="D22" s="10">
        <v>61500</v>
      </c>
      <c r="E22" s="11">
        <f t="shared" si="1"/>
        <v>6500</v>
      </c>
      <c r="F22" s="10">
        <v>68000</v>
      </c>
      <c r="G22" s="11">
        <f t="shared" si="2"/>
        <v>0</v>
      </c>
      <c r="H22" s="10">
        <v>68000</v>
      </c>
      <c r="I22" s="11">
        <f t="shared" si="3"/>
        <v>-45000</v>
      </c>
      <c r="J22" s="10">
        <v>23000</v>
      </c>
      <c r="K22" s="11">
        <f t="shared" si="4"/>
        <v>49000</v>
      </c>
      <c r="L22" s="10">
        <v>72000</v>
      </c>
      <c r="M22" s="11">
        <f t="shared" si="5"/>
        <v>6000</v>
      </c>
      <c r="N22" s="10">
        <v>78000</v>
      </c>
      <c r="O22" s="12">
        <f t="shared" si="0"/>
        <v>59550</v>
      </c>
      <c r="P22" s="10"/>
    </row>
    <row r="23" spans="1:16" x14ac:dyDescent="0.2">
      <c r="A23" s="1" t="s">
        <v>46</v>
      </c>
      <c r="B23" s="10">
        <v>0</v>
      </c>
      <c r="C23" s="11">
        <f t="shared" si="1"/>
        <v>0</v>
      </c>
      <c r="D23" s="10">
        <v>0</v>
      </c>
      <c r="E23" s="11">
        <f t="shared" si="1"/>
        <v>7500</v>
      </c>
      <c r="F23" s="10">
        <v>7500</v>
      </c>
      <c r="G23" s="11">
        <f t="shared" si="2"/>
        <v>0</v>
      </c>
      <c r="H23" s="10">
        <v>7500</v>
      </c>
      <c r="I23" s="11">
        <f t="shared" si="3"/>
        <v>-7500</v>
      </c>
      <c r="J23" s="10">
        <v>0</v>
      </c>
      <c r="K23" s="11">
        <f t="shared" si="4"/>
        <v>0</v>
      </c>
      <c r="L23" s="10">
        <v>0</v>
      </c>
      <c r="M23" s="11">
        <f t="shared" si="5"/>
        <v>0</v>
      </c>
      <c r="N23" s="10">
        <v>0</v>
      </c>
      <c r="O23" s="12">
        <f t="shared" si="0"/>
        <v>0</v>
      </c>
      <c r="P23" s="10"/>
    </row>
    <row r="24" spans="1:16" x14ac:dyDescent="0.2">
      <c r="A24" s="1" t="s">
        <v>38</v>
      </c>
      <c r="B24" s="10">
        <v>10000</v>
      </c>
      <c r="C24" s="11">
        <f t="shared" si="1"/>
        <v>0</v>
      </c>
      <c r="D24" s="10">
        <v>10000</v>
      </c>
      <c r="E24" s="11">
        <f t="shared" si="1"/>
        <v>0</v>
      </c>
      <c r="F24" s="10">
        <v>10000</v>
      </c>
      <c r="G24" s="11">
        <f t="shared" si="2"/>
        <v>0</v>
      </c>
      <c r="H24" s="10">
        <v>10000</v>
      </c>
      <c r="I24" s="11">
        <f t="shared" si="3"/>
        <v>26500</v>
      </c>
      <c r="J24" s="10">
        <v>36500</v>
      </c>
      <c r="K24" s="11">
        <f t="shared" si="4"/>
        <v>-21500</v>
      </c>
      <c r="L24" s="10">
        <v>15000</v>
      </c>
      <c r="M24" s="11">
        <f t="shared" si="5"/>
        <v>0</v>
      </c>
      <c r="N24" s="10">
        <v>15000</v>
      </c>
      <c r="O24" s="12">
        <f t="shared" si="0"/>
        <v>5000</v>
      </c>
      <c r="P24" s="10"/>
    </row>
    <row r="25" spans="1:16" x14ac:dyDescent="0.2">
      <c r="A25" s="1" t="s">
        <v>42</v>
      </c>
      <c r="B25" s="10">
        <v>0</v>
      </c>
      <c r="C25" s="11">
        <f t="shared" si="1"/>
        <v>450000</v>
      </c>
      <c r="D25" s="10">
        <v>450000</v>
      </c>
      <c r="E25" s="11">
        <f t="shared" si="1"/>
        <v>-450000</v>
      </c>
      <c r="F25" s="10">
        <v>0</v>
      </c>
      <c r="G25" s="11">
        <f t="shared" si="2"/>
        <v>0</v>
      </c>
      <c r="H25" s="10">
        <v>0</v>
      </c>
      <c r="I25" s="11">
        <f t="shared" si="3"/>
        <v>0</v>
      </c>
      <c r="J25" s="10">
        <v>0</v>
      </c>
      <c r="K25" s="11">
        <f t="shared" si="4"/>
        <v>0</v>
      </c>
      <c r="L25" s="10">
        <v>0</v>
      </c>
      <c r="M25" s="11">
        <f t="shared" si="5"/>
        <v>0</v>
      </c>
      <c r="N25" s="10">
        <v>0</v>
      </c>
      <c r="O25" s="12">
        <f t="shared" si="0"/>
        <v>0</v>
      </c>
      <c r="P25" s="10"/>
    </row>
    <row r="26" spans="1:16" x14ac:dyDescent="0.2">
      <c r="A26" s="1" t="s">
        <v>59</v>
      </c>
      <c r="B26" s="10">
        <v>0</v>
      </c>
      <c r="C26" s="11">
        <f t="shared" si="1"/>
        <v>0</v>
      </c>
      <c r="D26" s="10">
        <v>0</v>
      </c>
      <c r="E26" s="11">
        <f t="shared" si="1"/>
        <v>0</v>
      </c>
      <c r="F26" s="10">
        <v>0</v>
      </c>
      <c r="G26" s="11">
        <f t="shared" si="2"/>
        <v>0</v>
      </c>
      <c r="H26" s="10">
        <v>0</v>
      </c>
      <c r="I26" s="11">
        <f t="shared" si="3"/>
        <v>6129</v>
      </c>
      <c r="J26" s="10">
        <v>6129</v>
      </c>
      <c r="K26" s="11">
        <f t="shared" si="4"/>
        <v>-6129</v>
      </c>
      <c r="L26" s="10">
        <v>0</v>
      </c>
      <c r="M26" s="11">
        <f t="shared" si="5"/>
        <v>0</v>
      </c>
      <c r="N26" s="10">
        <v>0</v>
      </c>
      <c r="O26" s="12">
        <f t="shared" si="0"/>
        <v>0</v>
      </c>
      <c r="P26" s="10"/>
    </row>
    <row r="27" spans="1:16" x14ac:dyDescent="0.2">
      <c r="B27" s="8"/>
      <c r="D27" s="10"/>
      <c r="F27" s="10"/>
      <c r="H27" s="10"/>
      <c r="J27" s="10"/>
      <c r="L27" s="10"/>
      <c r="N27" s="10"/>
      <c r="O27" s="6"/>
      <c r="P27" s="10"/>
    </row>
    <row r="28" spans="1:16" ht="12.75" thickBot="1" x14ac:dyDescent="0.25">
      <c r="A28" s="1" t="s">
        <v>39</v>
      </c>
      <c r="B28" s="15">
        <f t="shared" ref="B28:O28" si="6">SUM(B8:B26)</f>
        <v>1155330</v>
      </c>
      <c r="C28" s="16">
        <f t="shared" si="6"/>
        <v>552670</v>
      </c>
      <c r="D28" s="15">
        <f t="shared" si="6"/>
        <v>1708000</v>
      </c>
      <c r="E28" s="55">
        <f t="shared" si="6"/>
        <v>-94300</v>
      </c>
      <c r="F28" s="15">
        <f t="shared" si="6"/>
        <v>1613700</v>
      </c>
      <c r="G28" s="55">
        <f t="shared" si="6"/>
        <v>107000</v>
      </c>
      <c r="H28" s="15">
        <f t="shared" si="6"/>
        <v>1720700</v>
      </c>
      <c r="I28" s="55">
        <f t="shared" si="6"/>
        <v>-212978</v>
      </c>
      <c r="J28" s="15">
        <f t="shared" si="6"/>
        <v>1507722</v>
      </c>
      <c r="K28" s="55">
        <f t="shared" si="6"/>
        <v>-18654</v>
      </c>
      <c r="L28" s="15">
        <f t="shared" si="6"/>
        <v>1489068</v>
      </c>
      <c r="M28" s="55">
        <f t="shared" si="6"/>
        <v>306000</v>
      </c>
      <c r="N28" s="15">
        <f t="shared" si="6"/>
        <v>1795068</v>
      </c>
      <c r="O28" s="16">
        <f t="shared" si="6"/>
        <v>639738</v>
      </c>
      <c r="P28" s="17" t="s">
        <v>71</v>
      </c>
    </row>
    <row r="29" spans="1:16" ht="12.75" thickTop="1" x14ac:dyDescent="0.2">
      <c r="B29" s="8"/>
    </row>
    <row r="30" spans="1:16" x14ac:dyDescent="0.2">
      <c r="L30" s="18"/>
    </row>
    <row r="31" spans="1:16" x14ac:dyDescent="0.2">
      <c r="L31" s="19"/>
    </row>
  </sheetData>
  <pageMargins left="0.7" right="0.7" top="0.75" bottom="0.75" header="0.3" footer="0.3"/>
  <pageSetup scale="63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313606B22894469D715BE66B82AEA4" ma:contentTypeVersion="10" ma:contentTypeDescription="Create a new document." ma:contentTypeScope="" ma:versionID="a56d16a1a60ee8744e2715933869b00a">
  <xsd:schema xmlns:xsd="http://www.w3.org/2001/XMLSchema" xmlns:xs="http://www.w3.org/2001/XMLSchema" xmlns:p="http://schemas.microsoft.com/office/2006/metadata/properties" xmlns:ns2="80abae6f-b3f7-4339-ad96-d71de10d4a74" targetNamespace="http://schemas.microsoft.com/office/2006/metadata/properties" ma:root="true" ma:fieldsID="69b1cea56ebba1f0be8a5c0db55df301" ns2:_="">
    <xsd:import namespace="80abae6f-b3f7-4339-ad96-d71de10d4a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bae6f-b3f7-4339-ad96-d71de10d4a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13A9EF-7904-48B8-BDCC-7E704122CB21}"/>
</file>

<file path=customXml/itemProps2.xml><?xml version="1.0" encoding="utf-8"?>
<ds:datastoreItem xmlns:ds="http://schemas.openxmlformats.org/officeDocument/2006/customXml" ds:itemID="{7B6D04FE-5C21-4F2B-9612-2201797EB524}"/>
</file>

<file path=customXml/itemProps3.xml><?xml version="1.0" encoding="utf-8"?>
<ds:datastoreItem xmlns:ds="http://schemas.openxmlformats.org/officeDocument/2006/customXml" ds:itemID="{C9F5F90F-537A-4797-B44F-F2982C697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Based on Dues Notice</vt:lpstr>
      <vt:lpstr>Reserves based on CPA FS</vt:lpstr>
      <vt:lpstr>Change in Reserves</vt:lpstr>
      <vt:lpstr>Change in Est Replacement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 Higgins</cp:lastModifiedBy>
  <cp:lastPrinted>2021-01-06T21:05:12Z</cp:lastPrinted>
  <dcterms:created xsi:type="dcterms:W3CDTF">2020-12-16T16:57:33Z</dcterms:created>
  <dcterms:modified xsi:type="dcterms:W3CDTF">2021-01-11T21:53:09Z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0x010100DB313606B22894469D715BE66B82AEA4</vt:lpwstr>
  </property>
</Properties>
</file>